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chodníků\"/>
    </mc:Choice>
  </mc:AlternateContent>
  <bookViews>
    <workbookView xWindow="0" yWindow="0" windowWidth="19200" windowHeight="11460" activeTab="1"/>
  </bookViews>
  <sheets>
    <sheet name="Rekapitulace stavby" sheetId="1" r:id="rId1"/>
    <sheet name="Mesto1013 - Oprava chodní..." sheetId="2" r:id="rId2"/>
    <sheet name="Seznam figur" sheetId="3" r:id="rId3"/>
  </sheets>
  <definedNames>
    <definedName name="_xlnm._FilterDatabase" localSheetId="1" hidden="1">'Mesto1013 - Oprava chodní...'!$C$121:$K$220</definedName>
    <definedName name="_xlnm.Print_Titles" localSheetId="1">'Mesto1013 - Oprava chodní...'!$121:$121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'Mesto1013 - Oprava chodní...'!$C$4:$J$76,'Mesto1013 - Oprava chodní...'!$C$82:$J$105,'Mesto1013 - Oprava chodní...'!$C$111:$K$220</definedName>
    <definedName name="_xlnm.Print_Area" localSheetId="0">'Rekapitulace stavby'!$D$4:$AO$76,'Rekapitulace stavby'!$C$82:$AQ$96</definedName>
    <definedName name="_xlnm.Print_Area" localSheetId="2">'Seznam figur'!$C$4:$G$29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220" i="2"/>
  <c r="BH220" i="2"/>
  <c r="BG220" i="2"/>
  <c r="BF220" i="2"/>
  <c r="T220" i="2"/>
  <c r="T219" i="2"/>
  <c r="T216" i="2" s="1"/>
  <c r="R220" i="2"/>
  <c r="R219" i="2"/>
  <c r="P220" i="2"/>
  <c r="P219" i="2"/>
  <c r="BI218" i="2"/>
  <c r="BH218" i="2"/>
  <c r="BG218" i="2"/>
  <c r="BF218" i="2"/>
  <c r="T218" i="2"/>
  <c r="T217" i="2"/>
  <c r="R218" i="2"/>
  <c r="R217" i="2" s="1"/>
  <c r="R216" i="2" s="1"/>
  <c r="P218" i="2"/>
  <c r="P217" i="2"/>
  <c r="P216" i="2" s="1"/>
  <c r="BI215" i="2"/>
  <c r="BH215" i="2"/>
  <c r="BG215" i="2"/>
  <c r="BF215" i="2"/>
  <c r="T215" i="2"/>
  <c r="T214" i="2"/>
  <c r="R215" i="2"/>
  <c r="R214" i="2" s="1"/>
  <c r="P215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T176" i="2" s="1"/>
  <c r="R177" i="2"/>
  <c r="R176" i="2"/>
  <c r="P177" i="2"/>
  <c r="P176" i="2" s="1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89" i="2"/>
  <c r="J18" i="2"/>
  <c r="J16" i="2"/>
  <c r="E16" i="2"/>
  <c r="F119" i="2"/>
  <c r="J15" i="2"/>
  <c r="J116" i="2"/>
  <c r="L90" i="1"/>
  <c r="AM90" i="1"/>
  <c r="AM89" i="1"/>
  <c r="L89" i="1"/>
  <c r="AM87" i="1"/>
  <c r="L87" i="1"/>
  <c r="L85" i="1"/>
  <c r="L84" i="1"/>
  <c r="J220" i="2"/>
  <c r="J208" i="2"/>
  <c r="J198" i="2"/>
  <c r="J194" i="2"/>
  <c r="BK192" i="2"/>
  <c r="BK187" i="2"/>
  <c r="J170" i="2"/>
  <c r="BK169" i="2"/>
  <c r="BK156" i="2"/>
  <c r="J154" i="2"/>
  <c r="BK147" i="2"/>
  <c r="J146" i="2"/>
  <c r="J143" i="2"/>
  <c r="J140" i="2"/>
  <c r="BK137" i="2"/>
  <c r="BK135" i="2"/>
  <c r="J133" i="2"/>
  <c r="J130" i="2"/>
  <c r="J127" i="2"/>
  <c r="BK220" i="2"/>
  <c r="J218" i="2"/>
  <c r="BK215" i="2"/>
  <c r="J212" i="2"/>
  <c r="BK211" i="2"/>
  <c r="BK202" i="2"/>
  <c r="BK194" i="2"/>
  <c r="BK191" i="2"/>
  <c r="J190" i="2"/>
  <c r="J187" i="2"/>
  <c r="BK184" i="2"/>
  <c r="BK179" i="2"/>
  <c r="J175" i="2"/>
  <c r="BK170" i="2"/>
  <c r="J166" i="2"/>
  <c r="BK163" i="2"/>
  <c r="J161" i="2"/>
  <c r="BK158" i="2"/>
  <c r="J156" i="2"/>
  <c r="BK149" i="2"/>
  <c r="J147" i="2"/>
  <c r="BK146" i="2"/>
  <c r="J145" i="2"/>
  <c r="J144" i="2"/>
  <c r="BK133" i="2"/>
  <c r="J125" i="2"/>
  <c r="BK218" i="2"/>
  <c r="J215" i="2"/>
  <c r="BK212" i="2"/>
  <c r="J209" i="2"/>
  <c r="BK206" i="2"/>
  <c r="J204" i="2"/>
  <c r="J202" i="2"/>
  <c r="J200" i="2"/>
  <c r="BK198" i="2"/>
  <c r="BK190" i="2"/>
  <c r="J184" i="2"/>
  <c r="BK177" i="2"/>
  <c r="BK175" i="2"/>
  <c r="BK172" i="2"/>
  <c r="J169" i="2"/>
  <c r="J163" i="2"/>
  <c r="J158" i="2"/>
  <c r="BK157" i="2"/>
  <c r="BK154" i="2"/>
  <c r="BK145" i="2"/>
  <c r="J137" i="2"/>
  <c r="J135" i="2"/>
  <c r="AS94" i="1"/>
  <c r="J211" i="2"/>
  <c r="BK209" i="2"/>
  <c r="BK208" i="2"/>
  <c r="J206" i="2"/>
  <c r="BK204" i="2"/>
  <c r="BK200" i="2"/>
  <c r="J192" i="2"/>
  <c r="J191" i="2"/>
  <c r="J179" i="2"/>
  <c r="J177" i="2"/>
  <c r="J172" i="2"/>
  <c r="BK166" i="2"/>
  <c r="BK161" i="2"/>
  <c r="J157" i="2"/>
  <c r="J149" i="2"/>
  <c r="BK144" i="2"/>
  <c r="BK143" i="2"/>
  <c r="BK140" i="2"/>
  <c r="BK130" i="2"/>
  <c r="BK127" i="2"/>
  <c r="BK125" i="2"/>
  <c r="R124" i="2" l="1"/>
  <c r="T148" i="2"/>
  <c r="T178" i="2"/>
  <c r="BK199" i="2"/>
  <c r="J199" i="2" s="1"/>
  <c r="J100" i="2" s="1"/>
  <c r="P124" i="2"/>
  <c r="R148" i="2"/>
  <c r="BK178" i="2"/>
  <c r="J178" i="2" s="1"/>
  <c r="J99" i="2" s="1"/>
  <c r="T199" i="2"/>
  <c r="T124" i="2"/>
  <c r="T123" i="2" s="1"/>
  <c r="T122" i="2" s="1"/>
  <c r="P148" i="2"/>
  <c r="R178" i="2"/>
  <c r="P199" i="2"/>
  <c r="BK124" i="2"/>
  <c r="J124" i="2" s="1"/>
  <c r="J96" i="2" s="1"/>
  <c r="BK148" i="2"/>
  <c r="J148" i="2" s="1"/>
  <c r="J97" i="2" s="1"/>
  <c r="P178" i="2"/>
  <c r="R199" i="2"/>
  <c r="F90" i="2"/>
  <c r="BE133" i="2"/>
  <c r="BE145" i="2"/>
  <c r="BE146" i="2"/>
  <c r="BE147" i="2"/>
  <c r="BE149" i="2"/>
  <c r="BE154" i="2"/>
  <c r="BE169" i="2"/>
  <c r="BE184" i="2"/>
  <c r="BE187" i="2"/>
  <c r="BE190" i="2"/>
  <c r="BE192" i="2"/>
  <c r="BE212" i="2"/>
  <c r="BE215" i="2"/>
  <c r="BK214" i="2"/>
  <c r="J214" i="2" s="1"/>
  <c r="J101" i="2" s="1"/>
  <c r="J118" i="2"/>
  <c r="BE125" i="2"/>
  <c r="BE130" i="2"/>
  <c r="BE137" i="2"/>
  <c r="BE143" i="2"/>
  <c r="BE170" i="2"/>
  <c r="BE191" i="2"/>
  <c r="BE209" i="2"/>
  <c r="BE218" i="2"/>
  <c r="BE220" i="2"/>
  <c r="BK217" i="2"/>
  <c r="J217" i="2"/>
  <c r="J103" i="2"/>
  <c r="J87" i="2"/>
  <c r="BE127" i="2"/>
  <c r="BE135" i="2"/>
  <c r="BE140" i="2"/>
  <c r="BE156" i="2"/>
  <c r="BE166" i="2"/>
  <c r="BE194" i="2"/>
  <c r="BE206" i="2"/>
  <c r="BE208" i="2"/>
  <c r="BK219" i="2"/>
  <c r="J219" i="2"/>
  <c r="J104" i="2"/>
  <c r="BE144" i="2"/>
  <c r="BE157" i="2"/>
  <c r="BE158" i="2"/>
  <c r="BE161" i="2"/>
  <c r="BE163" i="2"/>
  <c r="BE172" i="2"/>
  <c r="BE175" i="2"/>
  <c r="BE177" i="2"/>
  <c r="BE179" i="2"/>
  <c r="BE198" i="2"/>
  <c r="BE200" i="2"/>
  <c r="BE202" i="2"/>
  <c r="BE204" i="2"/>
  <c r="BE211" i="2"/>
  <c r="BK176" i="2"/>
  <c r="J176" i="2"/>
  <c r="J98" i="2" s="1"/>
  <c r="F32" i="2"/>
  <c r="BA95" i="1" s="1"/>
  <c r="BA94" i="1" s="1"/>
  <c r="W30" i="1" s="1"/>
  <c r="F34" i="2"/>
  <c r="BC95" i="1" s="1"/>
  <c r="BC94" i="1" s="1"/>
  <c r="W32" i="1" s="1"/>
  <c r="F33" i="2"/>
  <c r="BB95" i="1" s="1"/>
  <c r="BB94" i="1" s="1"/>
  <c r="W31" i="1" s="1"/>
  <c r="J32" i="2"/>
  <c r="AW95" i="1" s="1"/>
  <c r="F35" i="2"/>
  <c r="BD95" i="1" s="1"/>
  <c r="BD94" i="1" s="1"/>
  <c r="W33" i="1" s="1"/>
  <c r="P123" i="2" l="1"/>
  <c r="P122" i="2" s="1"/>
  <c r="AU95" i="1" s="1"/>
  <c r="AU94" i="1" s="1"/>
  <c r="R123" i="2"/>
  <c r="R122" i="2" s="1"/>
  <c r="BK216" i="2"/>
  <c r="J216" i="2" s="1"/>
  <c r="J102" i="2" s="1"/>
  <c r="BK123" i="2"/>
  <c r="J123" i="2" s="1"/>
  <c r="J95" i="2" s="1"/>
  <c r="AY94" i="1"/>
  <c r="AX94" i="1"/>
  <c r="J31" i="2"/>
  <c r="AV95" i="1" s="1"/>
  <c r="AT95" i="1" s="1"/>
  <c r="AW94" i="1"/>
  <c r="AK30" i="1" s="1"/>
  <c r="F31" i="2"/>
  <c r="AZ95" i="1" s="1"/>
  <c r="AZ94" i="1" s="1"/>
  <c r="W29" i="1" s="1"/>
  <c r="BK122" i="2" l="1"/>
  <c r="J122" i="2" s="1"/>
  <c r="J94" i="2" s="1"/>
  <c r="AV94" i="1"/>
  <c r="AK29" i="1" s="1"/>
  <c r="J28" i="2" l="1"/>
  <c r="AG95" i="1" s="1"/>
  <c r="AG94" i="1" s="1"/>
  <c r="AT94" i="1"/>
  <c r="AN95" i="1" l="1"/>
  <c r="J37" i="2"/>
  <c r="AN94" i="1"/>
  <c r="AK26" i="1"/>
  <c r="AK35" i="1" s="1"/>
</calcChain>
</file>

<file path=xl/sharedStrings.xml><?xml version="1.0" encoding="utf-8"?>
<sst xmlns="http://schemas.openxmlformats.org/spreadsheetml/2006/main" count="1446" uniqueCount="349">
  <si>
    <t>Export Komplet</t>
  </si>
  <si>
    <t/>
  </si>
  <si>
    <t>2.0</t>
  </si>
  <si>
    <t>False</t>
  </si>
  <si>
    <t>{ab12849e-b62f-496e-8695-f3bf6af5ffcc}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</si>
  <si>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</si>
  <si>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</si>
  <si>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</si>
  <si>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</si>
  <si>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</si>
  <si>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</si>
  <si>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</si>
  <si>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</si>
  <si>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Mesto1013</t>
  </si>
  <si>
    <t>Stavba:</t>
  </si>
  <si>
    <t>Oprava chodníků ul.Prostřední</t>
  </si>
  <si>
    <t>KSO:</t>
  </si>
  <si>
    <t>CC-CZ:</t>
  </si>
  <si>
    <t>Místo:</t>
  </si>
  <si>
    <t>Valašské Meziříčí</t>
  </si>
  <si>
    <t>Datum:</t>
  </si>
  <si>
    <t>Zadavatel:</t>
  </si>
  <si>
    <t>IČ:</t>
  </si>
  <si>
    <t>Město Valašské Meziříčí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</si>
  <si>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</si>
  <si>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</si>
  <si>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</si>
  <si>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</si>
  <si>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</si>
  <si>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</si>
  <si>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</si>
  <si>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</si>
  <si>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</si>
  <si>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</si>
  <si>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</si>
  <si>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</si>
  <si>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</si>
  <si>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</si>
  <si>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</si>
  <si>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</si>
  <si>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</si>
  <si>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</si>
  <si>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</si>
  <si>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</si>
  <si>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</si>
  <si>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</si>
  <si>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</si>
  <si>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</si>
  <si>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</si>
  <si>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</si>
  <si>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</si>
  <si>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</si>
  <si>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</si>
  <si>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</si>
  <si>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</si>
  <si>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</si>
  <si>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</si>
  <si>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</si>
  <si>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</si>
  <si>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</si>
  <si>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</si>
  <si>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</si>
  <si>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</si>
  <si>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</si>
  <si>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</si>
  <si>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</si>
  <si>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</si>
  <si>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</si>
  <si>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</si>
  <si>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</si>
  <si>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</si>
  <si>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</si>
  <si>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</si>
  <si>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</si>
  <si>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</si>
  <si>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</si>
  <si>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</si>
  <si>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</si>
  <si>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or</t>
  </si>
  <si>
    <t>4</t>
  </si>
  <si>
    <t>2</t>
  </si>
  <si>
    <t>sut1</t>
  </si>
  <si>
    <t>121,03</t>
  </si>
  <si>
    <t>KRYCÍ LIST SOUPISU PRACÍ</t>
  </si>
  <si>
    <t>sut2</t>
  </si>
  <si>
    <t>45,1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</si>
  <si>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</si>
  <si>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</si>
  <si>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</si>
  <si>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</si>
  <si>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</si>
  <si>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</si>
  <si>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</si>
  <si>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</si>
  <si>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</si>
  <si>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</si>
  <si>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</si>
  <si>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</si>
  <si>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</si>
  <si>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</si>
  <si>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</si>
  <si>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</si>
  <si>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</si>
  <si>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</si>
  <si>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</si>
  <si>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</si>
  <si>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</si>
  <si>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</si>
  <si>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</si>
  <si>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</si>
  <si>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</si>
  <si>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</si>
  <si>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</si>
  <si>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</si>
  <si>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</si>
  <si>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</si>
  <si>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</si>
  <si>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</si>
  <si>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</si>
  <si>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</si>
  <si>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</si>
  <si>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</si>
  <si>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CS ÚRS 2021 01</t>
  </si>
  <si>
    <t>-388755861</t>
  </si>
  <si>
    <t>VV</t>
  </si>
  <si>
    <t>210,0</t>
  </si>
  <si>
    <t>113107241</t>
  </si>
  <si>
    <t>Odstranění podkladu živičného tl 50 mm strojně pl přes 200 m2</t>
  </si>
  <si>
    <t>438951459</t>
  </si>
  <si>
    <t>chodník</t>
  </si>
  <si>
    <t>3</t>
  </si>
  <si>
    <t>113154113</t>
  </si>
  <si>
    <t>Frézování živičného krytu tl 50 mm pruh š 0,5 m pl do 500 m2 bez překážek v trase</t>
  </si>
  <si>
    <t>-472412950</t>
  </si>
  <si>
    <t>u obrubníku</t>
  </si>
  <si>
    <t>70,0</t>
  </si>
  <si>
    <t>113202111</t>
  </si>
  <si>
    <t>Vytrhání obrub krajníků obrubníků stojatých</t>
  </si>
  <si>
    <t>m</t>
  </si>
  <si>
    <t>-1500642640</t>
  </si>
  <si>
    <t>140,0+80,0</t>
  </si>
  <si>
    <t>5</t>
  </si>
  <si>
    <t>162751117</t>
  </si>
  <si>
    <t>Vodorovné přemístění do 10000 m výkopku/sypaniny z horniny třídy těžitelnosti I, skupiny 1 až 3</t>
  </si>
  <si>
    <t>m3</t>
  </si>
  <si>
    <t>-1821448506</t>
  </si>
  <si>
    <t>"dovoz ornice"  or</t>
  </si>
  <si>
    <t>6</t>
  </si>
  <si>
    <t>167151101</t>
  </si>
  <si>
    <t>Nakládání výkopku z hornin třídy těžitelnosti I, skupiny 1 až 3 do 100 m3</t>
  </si>
  <si>
    <t>372111421</t>
  </si>
  <si>
    <t>naložení ornice</t>
  </si>
  <si>
    <t>40,0*0,1</t>
  </si>
  <si>
    <t>7</t>
  </si>
  <si>
    <t>181152302</t>
  </si>
  <si>
    <t>Úprava pláně pro silnice a dálnice v zářezech se zhutněním</t>
  </si>
  <si>
    <t>-129318360</t>
  </si>
  <si>
    <t>123+17+5,2</t>
  </si>
  <si>
    <t>150</t>
  </si>
  <si>
    <t>8</t>
  </si>
  <si>
    <t>181311103</t>
  </si>
  <si>
    <t>Rozprostření ornice tl vrstvy do 200 mm v rovině nebo ve svahu do 1:5 ručně</t>
  </si>
  <si>
    <t>1619907610</t>
  </si>
  <si>
    <t>9</t>
  </si>
  <si>
    <t>181411131</t>
  </si>
  <si>
    <t>Založení parkového trávníku výsevem plochy do 1000 m2 v rovině a ve svahu do 1:5</t>
  </si>
  <si>
    <t>716618544</t>
  </si>
  <si>
    <t>10</t>
  </si>
  <si>
    <t>M</t>
  </si>
  <si>
    <t>00572410</t>
  </si>
  <si>
    <t>osivo směs travní parková</t>
  </si>
  <si>
    <t>kg</t>
  </si>
  <si>
    <t>-1861010606</t>
  </si>
  <si>
    <t>11</t>
  </si>
  <si>
    <t>183403153</t>
  </si>
  <si>
    <t>Obdělání půdy hrabáním v rovině a svahu do 1:5</t>
  </si>
  <si>
    <t>803052512</t>
  </si>
  <si>
    <t>12</t>
  </si>
  <si>
    <t>183403161</t>
  </si>
  <si>
    <t>Obdělání půdy válením v rovině a svahu do 1:5</t>
  </si>
  <si>
    <t>2137308468</t>
  </si>
  <si>
    <t>Komunikace pozemní</t>
  </si>
  <si>
    <t>13</t>
  </si>
  <si>
    <t>564831111</t>
  </si>
  <si>
    <t>Podklad ze štěrkodrtě ŠD tl 100 mm</t>
  </si>
  <si>
    <t>2107051705</t>
  </si>
  <si>
    <t>pod obrubníky</t>
  </si>
  <si>
    <t>(135+4+16)*0,45</t>
  </si>
  <si>
    <t>80,0*0,3</t>
  </si>
  <si>
    <t>Součet</t>
  </si>
  <si>
    <t>14</t>
  </si>
  <si>
    <t>564861111</t>
  </si>
  <si>
    <t>Podklad ze štěrkodrtě ŠD tl 200 mm</t>
  </si>
  <si>
    <t>930620854</t>
  </si>
  <si>
    <t>564871111</t>
  </si>
  <si>
    <t>Podklad ze štěrkodrtě ŠD tl 250 mm</t>
  </si>
  <si>
    <t>337816467</t>
  </si>
  <si>
    <t>16</t>
  </si>
  <si>
    <t>573231111</t>
  </si>
  <si>
    <t>Postřik živičný spojovací ze silniční emulze v množství 0,70 kg/m2</t>
  </si>
  <si>
    <t>453021987</t>
  </si>
  <si>
    <t>17</t>
  </si>
  <si>
    <t>577144111</t>
  </si>
  <si>
    <t>Asfaltový beton vrstva obrusná ACO 11 (ABS) tř. I tl 50 mm š do 3 m z nemodifikovaného asfaltu</t>
  </si>
  <si>
    <t>-1207484141</t>
  </si>
  <si>
    <t>18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</si>
  <si>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</si>
  <si>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</si>
  <si>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-527350664</t>
  </si>
  <si>
    <t>19</t>
  </si>
  <si>
    <t>PSB.14010300</t>
  </si>
  <si>
    <t>HOLLAND I 200x100x60 mm</t>
  </si>
  <si>
    <t>-1549404434</t>
  </si>
  <si>
    <t>20</t>
  </si>
  <si>
    <t>59245006</t>
  </si>
  <si>
    <t>dlažba tvar obdélník betonová pro nevidomé 200x100x60mm barevná</t>
  </si>
  <si>
    <t>416552524</t>
  </si>
  <si>
    <t>5,2</t>
  </si>
  <si>
    <t>5,2*1,02 'Přepočtené koeficientem množství</t>
  </si>
  <si>
    <t>596211115</t>
  </si>
  <si>
    <t>Příplatek za kombinaci více než dvou barev u kladení betonových dlažeb pro pěší tl 60 mm skupiny A</t>
  </si>
  <si>
    <t>-238192962</t>
  </si>
  <si>
    <t>22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</si>
  <si>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</si>
  <si>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</t>
  </si>
  <si>
    <t>1191615075</t>
  </si>
  <si>
    <t>23</t>
  </si>
  <si>
    <t>PSB.14012600</t>
  </si>
  <si>
    <t>HOLLAND I 200x100x80 mm</t>
  </si>
  <si>
    <t>-674234161</t>
  </si>
  <si>
    <t>17*1,03 'Přepočtené koeficientem množství</t>
  </si>
  <si>
    <t>24</t>
  </si>
  <si>
    <t>599141111</t>
  </si>
  <si>
    <t>Vyplnění spár mezi silničními dílci živičnou zálivkou</t>
  </si>
  <si>
    <t>272359967</t>
  </si>
  <si>
    <t>Trubní vedení</t>
  </si>
  <si>
    <t>25</t>
  </si>
  <si>
    <t>899231111</t>
  </si>
  <si>
    <t>Výšková úprava uličního vstupu nebo vpusti do 200 mm zvýšením mříže</t>
  </si>
  <si>
    <t>kus</t>
  </si>
  <si>
    <t>-51474121</t>
  </si>
  <si>
    <t>Ostatní konstrukce a práce, bourání</t>
  </si>
  <si>
    <t>26</t>
  </si>
  <si>
    <t>916131213</t>
  </si>
  <si>
    <t>Osazení silničního obrubníku betonového stojatého s boční opěrou do lože z betonu prostého</t>
  </si>
  <si>
    <t>-2035038857</t>
  </si>
  <si>
    <t>"silniční"        135</t>
  </si>
  <si>
    <t>"náběhový"          4,0</t>
  </si>
  <si>
    <t>"nájezdový"     16</t>
  </si>
  <si>
    <t>27</t>
  </si>
  <si>
    <t>59217034</t>
  </si>
  <si>
    <t>obrubník betonový silniční 1000x150x300mm</t>
  </si>
  <si>
    <t>1754692087</t>
  </si>
  <si>
    <t>135</t>
  </si>
  <si>
    <t>135*1,02 'Přepočtené koeficientem množství</t>
  </si>
  <si>
    <t>28</t>
  </si>
  <si>
    <t>59217029</t>
  </si>
  <si>
    <t>obrubník betonový silniční nájezdový 1000x150x150mm</t>
  </si>
  <si>
    <t>479602060</t>
  </si>
  <si>
    <t>16*1,02 'Přepočtené koeficientem množství</t>
  </si>
  <si>
    <t>29</t>
  </si>
  <si>
    <t>59217030</t>
  </si>
  <si>
    <t>obrubník betonový silniční přechodový 1000x150x150-250mm</t>
  </si>
  <si>
    <t>-2101578178</t>
  </si>
  <si>
    <t>30</t>
  </si>
  <si>
    <t>916231213</t>
  </si>
  <si>
    <t>Osazení chodníkového obrubníku betonového stojatého s boční opěrou do lože z betonu prostého</t>
  </si>
  <si>
    <t>838113179</t>
  </si>
  <si>
    <t>31</t>
  </si>
  <si>
    <t>59217017</t>
  </si>
  <si>
    <t>obrubník betonový chodníkový 1000x100x250mm</t>
  </si>
  <si>
    <t>198995451</t>
  </si>
  <si>
    <t>80*1,02 'Přepočtené koeficientem množství</t>
  </si>
  <si>
    <t>32</t>
  </si>
  <si>
    <t>916991121</t>
  </si>
  <si>
    <t>Lože pod obrubníky, krajníky nebo obruby z dlažebních kostek z betonu prostého</t>
  </si>
  <si>
    <t>-1834232559</t>
  </si>
  <si>
    <t>(135+4+16)*0,45*0,1</t>
  </si>
  <si>
    <t>80*0,3*0,1</t>
  </si>
  <si>
    <t>33</t>
  </si>
  <si>
    <t>919735111</t>
  </si>
  <si>
    <t>Řezání stávajícího živičného krytu hl do 50 mm</t>
  </si>
  <si>
    <t>894268069</t>
  </si>
  <si>
    <t>997</t>
  </si>
  <si>
    <t>Přesun sutě</t>
  </si>
  <si>
    <t>34</t>
  </si>
  <si>
    <t>997221551</t>
  </si>
  <si>
    <t>Vodorovná doprava suti ze sypkých materiálů do 1 km</t>
  </si>
  <si>
    <t>t</t>
  </si>
  <si>
    <t>256204058</t>
  </si>
  <si>
    <t>35</t>
  </si>
  <si>
    <t>997221559</t>
  </si>
  <si>
    <t>Příplatek ZKD 1 km u vodorovné dopravy suti ze sypkých materiálů</t>
  </si>
  <si>
    <t>1320464459</t>
  </si>
  <si>
    <t>sut1*14</t>
  </si>
  <si>
    <t>36</t>
  </si>
  <si>
    <t>997221561</t>
  </si>
  <si>
    <t>Vodorovná doprava suti z kusových materiálů do 1 km</t>
  </si>
  <si>
    <t>-299769505</t>
  </si>
  <si>
    <t>166,13-sut1</t>
  </si>
  <si>
    <t>37</t>
  </si>
  <si>
    <t>997221569</t>
  </si>
  <si>
    <t>Příplatek ZKD 1 km u vodorovné dopravy suti z kusových materiálů</t>
  </si>
  <si>
    <t>-1956541640</t>
  </si>
  <si>
    <t>sut2*14</t>
  </si>
  <si>
    <t>38</t>
  </si>
  <si>
    <t>997221611</t>
  </si>
  <si>
    <t>Nakládání suti na dopravní prostředky pro vodorovnou dopravu</t>
  </si>
  <si>
    <t>-90040441</t>
  </si>
  <si>
    <t>39</t>
  </si>
  <si>
    <t>997221615</t>
  </si>
  <si>
    <t>Poplatek za uložení na skládce (skládkovné) stavebního odpadu betonového kód odpadu 17 01 01</t>
  </si>
  <si>
    <t>715209007</t>
  </si>
  <si>
    <t>40</t>
  </si>
  <si>
    <t>997221645</t>
  </si>
  <si>
    <t>Poplatek za uložení na skládce (skládkovné) odpadu asfaltového bez dehtu kód odpadu 17 03 02</t>
  </si>
  <si>
    <t>433451225</t>
  </si>
  <si>
    <t>41</t>
  </si>
  <si>
    <t>997221655</t>
  </si>
  <si>
    <t>Poplatek za uložení na skládce (skládkovné) zeminy a kamení kód odpadu 17 05 04</t>
  </si>
  <si>
    <t>5827923</t>
  </si>
  <si>
    <t>sut1-28,63</t>
  </si>
  <si>
    <t>998</t>
  </si>
  <si>
    <t>Přesun hmot</t>
  </si>
  <si>
    <t>42</t>
  </si>
  <si>
    <t>998223011</t>
  </si>
  <si>
    <t>Přesun hmot pro pozemní komunikace s krytem dlážděným</t>
  </si>
  <si>
    <t>-238195167</t>
  </si>
  <si>
    <t>VRN</t>
  </si>
  <si>
    <t>Vedlejší rozpočtové náklady</t>
  </si>
  <si>
    <t>VRN3</t>
  </si>
  <si>
    <t>Zařízení staveniště</t>
  </si>
  <si>
    <t>43</t>
  </si>
  <si>
    <t>030001000</t>
  </si>
  <si>
    <t>kpl</t>
  </si>
  <si>
    <t>1024</t>
  </si>
  <si>
    <t>-1944212766</t>
  </si>
  <si>
    <t>VRN7</t>
  </si>
  <si>
    <t>Provozní vlivy</t>
  </si>
  <si>
    <t>44</t>
  </si>
  <si>
    <t>072002000</t>
  </si>
  <si>
    <t>Silniční provoz - dočasné dopravní značení</t>
  </si>
  <si>
    <t>2101642711</t>
  </si>
  <si>
    <t>SEZNAM FIGUR</t>
  </si>
  <si>
    <t>Výměra</t>
  </si>
  <si>
    <t>Použití figury:</t>
  </si>
  <si>
    <t>184,695+5,304</t>
  </si>
  <si>
    <t>184,8*1,02 'Přepočtené koeficientem množství</t>
  </si>
  <si>
    <t>184,8+5,2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</si>
</sst>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left" vertical="center" wrapText="1"/>
    </xf>
    <xf numFmtId="0" fontId="35" fillId="0" borderId="16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/>
    </xf>
    <xf numFmtId="167" fontId="35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4" fontId="33" fillId="5" borderId="22" xfId="0" applyNumberFormat="1" applyFont="1" applyFill="1" applyBorder="1" applyAlignment="1" applyProtection="1">
      <alignment vertical="center"/>
      <protection locked="0"/>
    </xf>
    <xf numFmtId="0" fontId="2" fillId="5" borderId="0" xfId="0" applyFont="1" applyFill="1" applyAlignment="1">
      <alignment horizontal="left" vertical="center"/>
    </xf>
    <xf numFmtId="0" fontId="0" fillId="5" borderId="0" xfId="0" applyFill="1"/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3" xfId="0" applyBorder="1" applyProtection="1"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2" fillId="5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0" fillId="0" borderId="12" xfId="0" applyNumberFormat="1" applyFont="1" applyBorder="1" applyAlignment="1" applyProtection="1">
      <protection locked="0"/>
    </xf>
    <xf numFmtId="166" fontId="30" fillId="0" borderId="13" xfId="0" applyNumberFormat="1" applyFont="1" applyBorder="1" applyAlignment="1" applyProtection="1"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1" fillId="0" borderId="14" xfId="0" applyFont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166" fontId="21" fillId="0" borderId="0" xfId="0" applyNumberFormat="1" applyFont="1" applyBorder="1" applyAlignment="1" applyProtection="1">
      <alignment vertical="center"/>
      <protection locked="0"/>
    </xf>
    <xf numFmtId="166" fontId="21" fillId="0" borderId="15" xfId="0" applyNumberFormat="1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4" fillId="0" borderId="3" xfId="0" applyFont="1" applyBorder="1" applyAlignment="1" applyProtection="1">
      <alignment vertical="center"/>
      <protection locked="0"/>
    </xf>
    <xf numFmtId="0" fontId="33" fillId="0" borderId="14" xfId="0" applyFont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21" fillId="0" borderId="19" xfId="0" applyFont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166" fontId="21" fillId="0" borderId="20" xfId="0" applyNumberFormat="1" applyFont="1" applyBorder="1" applyAlignment="1" applyProtection="1">
      <alignment vertical="center"/>
      <protection locked="0"/>
    </xf>
    <xf numFmtId="166" fontId="21" fillId="0" borderId="21" xfId="0" applyNumberFormat="1" applyFont="1" applyBorder="1" applyAlignment="1" applyProtection="1">
      <alignment vertical="center"/>
      <protection locked="0"/>
    </xf>
    <xf numFmtId="0" fontId="0" fillId="0" borderId="2" xfId="0" applyBorder="1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4" fontId="33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G18" sqref="AG1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05" t="s">
        <v>5</v>
      </c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S4" s="10" t="s">
        <v>11</v>
      </c>
    </row>
    <row r="5" spans="1:74" s="1" customFormat="1" ht="12" customHeight="1">
      <c r="B5" s="13"/>
      <c r="D5" s="16" t="s">
        <v>12</v>
      </c>
      <c r="K5" s="90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R5" s="13"/>
      <c r="BS5" s="10" t="s">
        <v>6</v>
      </c>
    </row>
    <row r="6" spans="1:74" s="1" customFormat="1" ht="36.950000000000003" customHeight="1">
      <c r="B6" s="13"/>
      <c r="D6" s="18" t="s">
        <v>14</v>
      </c>
      <c r="K6" s="92" t="s">
        <v>15</v>
      </c>
      <c r="L6" s="9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  <c r="X6" s="91"/>
      <c r="Y6" s="91"/>
      <c r="Z6" s="91"/>
      <c r="AA6" s="91"/>
      <c r="AB6" s="91"/>
      <c r="AC6" s="91"/>
      <c r="AD6" s="91"/>
      <c r="AE6" s="91"/>
      <c r="AF6" s="91"/>
      <c r="AG6" s="91"/>
      <c r="AH6" s="91"/>
      <c r="AI6" s="91"/>
      <c r="AJ6" s="91"/>
      <c r="AK6" s="91"/>
      <c r="AL6" s="91"/>
      <c r="AM6" s="91"/>
      <c r="AN6" s="91"/>
      <c r="AO6" s="91"/>
      <c r="AR6" s="13"/>
      <c r="BS6" s="10" t="s">
        <v>6</v>
      </c>
    </row>
    <row r="7" spans="1:74" s="1" customFormat="1" ht="12" customHeight="1">
      <c r="B7" s="13"/>
      <c r="D7" s="19" t="s">
        <v>16</v>
      </c>
      <c r="K7" s="17" t="s">
        <v>1</v>
      </c>
      <c r="AK7" s="19" t="s">
        <v>17</v>
      </c>
      <c r="AN7" s="17" t="s">
        <v>1</v>
      </c>
      <c r="AR7" s="13"/>
      <c r="BS7" s="10" t="s">
        <v>6</v>
      </c>
    </row>
    <row r="8" spans="1:74" s="1" customFormat="1" ht="12" customHeight="1">
      <c r="B8" s="13"/>
      <c r="D8" s="19" t="s">
        <v>18</v>
      </c>
      <c r="K8" s="17" t="s">
        <v>19</v>
      </c>
      <c r="AK8" s="19" t="s">
        <v>20</v>
      </c>
      <c r="AN8" s="17"/>
      <c r="AR8" s="13"/>
      <c r="BS8" s="10" t="s">
        <v>6</v>
      </c>
    </row>
    <row r="9" spans="1:74" s="1" customFormat="1" ht="14.45" customHeight="1">
      <c r="B9" s="13"/>
      <c r="AR9" s="13"/>
      <c r="BS9" s="10" t="s">
        <v>6</v>
      </c>
    </row>
    <row r="10" spans="1:74" s="1" customFormat="1" ht="12" customHeight="1">
      <c r="B10" s="13"/>
      <c r="D10" s="19" t="s">
        <v>21</v>
      </c>
      <c r="AK10" s="19" t="s">
        <v>22</v>
      </c>
      <c r="AN10" s="17" t="s">
        <v>1</v>
      </c>
      <c r="AR10" s="13"/>
      <c r="BS10" s="10" t="s">
        <v>6</v>
      </c>
    </row>
    <row r="11" spans="1:74" s="1" customFormat="1" ht="18.399999999999999" customHeight="1">
      <c r="B11" s="13"/>
      <c r="E11" s="17" t="s">
        <v>23</v>
      </c>
      <c r="AK11" s="19" t="s">
        <v>24</v>
      </c>
      <c r="AN11" s="17" t="s">
        <v>1</v>
      </c>
      <c r="AR11" s="13"/>
      <c r="BS11" s="10" t="s">
        <v>6</v>
      </c>
    </row>
    <row r="12" spans="1:74" s="1" customFormat="1" ht="6.95" customHeight="1">
      <c r="B12" s="13"/>
      <c r="AR12" s="13"/>
      <c r="BS12" s="10" t="s">
        <v>6</v>
      </c>
    </row>
    <row r="13" spans="1:74" s="1" customFormat="1" ht="12" customHeight="1">
      <c r="B13" s="13"/>
      <c r="D13" s="19" t="s">
        <v>25</v>
      </c>
      <c r="AK13" s="19" t="s">
        <v>22</v>
      </c>
      <c r="AM13" s="127"/>
      <c r="AN13" s="126" t="s">
        <v>1</v>
      </c>
      <c r="AR13" s="13"/>
      <c r="BS13" s="10" t="s">
        <v>6</v>
      </c>
    </row>
    <row r="14" spans="1:74" ht="12.75">
      <c r="B14" s="13"/>
      <c r="E14" s="126" t="s">
        <v>26</v>
      </c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AK14" s="19" t="s">
        <v>24</v>
      </c>
      <c r="AM14" s="127"/>
      <c r="AN14" s="126" t="s">
        <v>1</v>
      </c>
      <c r="AR14" s="13"/>
      <c r="BS14" s="10" t="s">
        <v>6</v>
      </c>
    </row>
    <row r="15" spans="1:74" s="1" customFormat="1" ht="6.95" customHeight="1">
      <c r="B15" s="13"/>
      <c r="AR15" s="13"/>
      <c r="BS15" s="10" t="s">
        <v>3</v>
      </c>
    </row>
    <row r="16" spans="1:74" s="1" customFormat="1" ht="12" customHeight="1">
      <c r="B16" s="13"/>
      <c r="D16" s="19" t="s">
        <v>27</v>
      </c>
      <c r="AK16" s="19" t="s">
        <v>22</v>
      </c>
      <c r="AN16" s="17" t="s">
        <v>1</v>
      </c>
      <c r="AR16" s="13"/>
      <c r="BS16" s="10" t="s">
        <v>3</v>
      </c>
    </row>
    <row r="17" spans="1:71" s="1" customFormat="1" ht="18.399999999999999" customHeight="1">
      <c r="B17" s="13"/>
      <c r="E17" s="17" t="s">
        <v>26</v>
      </c>
      <c r="AK17" s="19" t="s">
        <v>24</v>
      </c>
      <c r="AN17" s="17" t="s">
        <v>1</v>
      </c>
      <c r="AR17" s="13"/>
      <c r="BS17" s="10" t="s">
        <v>28</v>
      </c>
    </row>
    <row r="18" spans="1:71" s="1" customFormat="1" ht="6.95" customHeight="1">
      <c r="B18" s="13"/>
      <c r="AR18" s="13"/>
      <c r="BS18" s="10" t="s">
        <v>6</v>
      </c>
    </row>
    <row r="19" spans="1:71" s="1" customFormat="1" ht="12" customHeight="1">
      <c r="B19" s="13"/>
      <c r="D19" s="19" t="s">
        <v>29</v>
      </c>
      <c r="AK19" s="19" t="s">
        <v>22</v>
      </c>
      <c r="AN19" s="17" t="s">
        <v>1</v>
      </c>
      <c r="AR19" s="13"/>
      <c r="BS19" s="10" t="s">
        <v>6</v>
      </c>
    </row>
    <row r="20" spans="1:71" s="1" customFormat="1" ht="18.399999999999999" customHeight="1">
      <c r="B20" s="13"/>
      <c r="E20" s="17"/>
      <c r="AK20" s="19" t="s">
        <v>24</v>
      </c>
      <c r="AN20" s="17" t="s">
        <v>1</v>
      </c>
      <c r="AR20" s="13"/>
      <c r="BS20" s="10" t="s">
        <v>28</v>
      </c>
    </row>
    <row r="21" spans="1:71" s="1" customFormat="1" ht="6.95" customHeight="1">
      <c r="B21" s="13"/>
      <c r="AR21" s="13"/>
    </row>
    <row r="22" spans="1:71" s="1" customFormat="1" ht="12" customHeight="1">
      <c r="B22" s="13"/>
      <c r="D22" s="19" t="s">
        <v>30</v>
      </c>
      <c r="AR22" s="13"/>
    </row>
    <row r="23" spans="1:71" s="1" customFormat="1" ht="16.5" customHeight="1">
      <c r="B23" s="13"/>
      <c r="E23" s="93" t="s">
        <v>1</v>
      </c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3"/>
      <c r="AG23" s="93"/>
      <c r="AH23" s="93"/>
      <c r="AI23" s="93"/>
      <c r="AJ23" s="93"/>
      <c r="AK23" s="93"/>
      <c r="AL23" s="93"/>
      <c r="AM23" s="93"/>
      <c r="AN23" s="93"/>
      <c r="AR23" s="13"/>
    </row>
    <row r="24" spans="1:71" s="1" customFormat="1" ht="6.95" customHeight="1">
      <c r="B24" s="13"/>
      <c r="AR24" s="13"/>
    </row>
    <row r="25" spans="1:71" s="1" customFormat="1" ht="6.95" customHeight="1">
      <c r="B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R25" s="13"/>
    </row>
    <row r="26" spans="1:71" s="2" customFormat="1" ht="25.9" customHeight="1">
      <c r="A26" s="21"/>
      <c r="B26" s="22"/>
      <c r="C26" s="21"/>
      <c r="D26" s="23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94">
        <f>ROUND(AG94,2)</f>
        <v>0</v>
      </c>
      <c r="AL26" s="95"/>
      <c r="AM26" s="95"/>
      <c r="AN26" s="95"/>
      <c r="AO26" s="95"/>
      <c r="AP26" s="21"/>
      <c r="AQ26" s="21"/>
      <c r="AR26" s="22"/>
      <c r="BE26" s="21"/>
    </row>
    <row r="27" spans="1:71" s="2" customFormat="1" ht="6.95" customHeight="1">
      <c r="A27" s="21"/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2"/>
      <c r="BE27" s="21"/>
    </row>
    <row r="28" spans="1:71" s="2" customFormat="1" ht="12.75">
      <c r="A28" s="21"/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96" t="s">
        <v>32</v>
      </c>
      <c r="M28" s="96"/>
      <c r="N28" s="96"/>
      <c r="O28" s="96"/>
      <c r="P28" s="96"/>
      <c r="Q28" s="21"/>
      <c r="R28" s="21"/>
      <c r="S28" s="21"/>
      <c r="T28" s="21"/>
      <c r="U28" s="21"/>
      <c r="V28" s="21"/>
      <c r="W28" s="96" t="s">
        <v>33</v>
      </c>
      <c r="X28" s="96"/>
      <c r="Y28" s="96"/>
      <c r="Z28" s="96"/>
      <c r="AA28" s="96"/>
      <c r="AB28" s="96"/>
      <c r="AC28" s="96"/>
      <c r="AD28" s="96"/>
      <c r="AE28" s="96"/>
      <c r="AF28" s="21"/>
      <c r="AG28" s="21"/>
      <c r="AH28" s="21"/>
      <c r="AI28" s="21"/>
      <c r="AJ28" s="21"/>
      <c r="AK28" s="96" t="s">
        <v>34</v>
      </c>
      <c r="AL28" s="96"/>
      <c r="AM28" s="96"/>
      <c r="AN28" s="96"/>
      <c r="AO28" s="96"/>
      <c r="AP28" s="21"/>
      <c r="AQ28" s="21"/>
      <c r="AR28" s="22"/>
      <c r="BE28" s="21"/>
    </row>
    <row r="29" spans="1:71" s="3" customFormat="1" ht="14.45" customHeight="1">
      <c r="B29" s="25"/>
      <c r="D29" s="19" t="s">
        <v>35</v>
      </c>
      <c r="F29" s="19" t="s">
        <v>36</v>
      </c>
      <c r="L29" s="99">
        <v>0.21</v>
      </c>
      <c r="M29" s="98"/>
      <c r="N29" s="98"/>
      <c r="O29" s="98"/>
      <c r="P29" s="98"/>
      <c r="W29" s="97">
        <f>ROUND(AZ94, 2)</f>
        <v>0</v>
      </c>
      <c r="X29" s="98"/>
      <c r="Y29" s="98"/>
      <c r="Z29" s="98"/>
      <c r="AA29" s="98"/>
      <c r="AB29" s="98"/>
      <c r="AC29" s="98"/>
      <c r="AD29" s="98"/>
      <c r="AE29" s="98"/>
      <c r="AK29" s="97">
        <f>ROUND(AV94, 2)</f>
        <v>0</v>
      </c>
      <c r="AL29" s="98"/>
      <c r="AM29" s="98"/>
      <c r="AN29" s="98"/>
      <c r="AO29" s="98"/>
      <c r="AR29" s="25"/>
    </row>
    <row r="30" spans="1:71" s="3" customFormat="1" ht="14.45" customHeight="1">
      <c r="B30" s="25"/>
      <c r="F30" s="19" t="s">
        <v>37</v>
      </c>
      <c r="L30" s="99">
        <v>0.15</v>
      </c>
      <c r="M30" s="98"/>
      <c r="N30" s="98"/>
      <c r="O30" s="98"/>
      <c r="P30" s="98"/>
      <c r="W30" s="97">
        <f>ROUND(BA94, 2)</f>
        <v>0</v>
      </c>
      <c r="X30" s="98"/>
      <c r="Y30" s="98"/>
      <c r="Z30" s="98"/>
      <c r="AA30" s="98"/>
      <c r="AB30" s="98"/>
      <c r="AC30" s="98"/>
      <c r="AD30" s="98"/>
      <c r="AE30" s="98"/>
      <c r="AK30" s="97">
        <f>ROUND(AW94, 2)</f>
        <v>0</v>
      </c>
      <c r="AL30" s="98"/>
      <c r="AM30" s="98"/>
      <c r="AN30" s="98"/>
      <c r="AO30" s="98"/>
      <c r="AR30" s="25"/>
    </row>
    <row r="31" spans="1:71" s="3" customFormat="1" ht="14.45" hidden="1" customHeight="1">
      <c r="B31" s="25"/>
      <c r="F31" s="19" t="s">
        <v>38</v>
      </c>
      <c r="L31" s="99">
        <v>0.21</v>
      </c>
      <c r="M31" s="98"/>
      <c r="N31" s="98"/>
      <c r="O31" s="98"/>
      <c r="P31" s="98"/>
      <c r="W31" s="97">
        <f>ROUND(BB94, 2)</f>
        <v>0</v>
      </c>
      <c r="X31" s="98"/>
      <c r="Y31" s="98"/>
      <c r="Z31" s="98"/>
      <c r="AA31" s="98"/>
      <c r="AB31" s="98"/>
      <c r="AC31" s="98"/>
      <c r="AD31" s="98"/>
      <c r="AE31" s="98"/>
      <c r="AK31" s="97">
        <v>0</v>
      </c>
      <c r="AL31" s="98"/>
      <c r="AM31" s="98"/>
      <c r="AN31" s="98"/>
      <c r="AO31" s="98"/>
      <c r="AR31" s="25"/>
    </row>
    <row r="32" spans="1:71" s="3" customFormat="1" ht="14.45" hidden="1" customHeight="1">
      <c r="B32" s="25"/>
      <c r="F32" s="19" t="s">
        <v>39</v>
      </c>
      <c r="L32" s="99">
        <v>0.15</v>
      </c>
      <c r="M32" s="98"/>
      <c r="N32" s="98"/>
      <c r="O32" s="98"/>
      <c r="P32" s="98"/>
      <c r="W32" s="97">
        <f>ROUND(BC94, 2)</f>
        <v>0</v>
      </c>
      <c r="X32" s="98"/>
      <c r="Y32" s="98"/>
      <c r="Z32" s="98"/>
      <c r="AA32" s="98"/>
      <c r="AB32" s="98"/>
      <c r="AC32" s="98"/>
      <c r="AD32" s="98"/>
      <c r="AE32" s="98"/>
      <c r="AK32" s="97">
        <v>0</v>
      </c>
      <c r="AL32" s="98"/>
      <c r="AM32" s="98"/>
      <c r="AN32" s="98"/>
      <c r="AO32" s="98"/>
      <c r="AR32" s="25"/>
    </row>
    <row r="33" spans="1:57" s="3" customFormat="1" ht="14.45" hidden="1" customHeight="1">
      <c r="B33" s="25"/>
      <c r="F33" s="19" t="s">
        <v>40</v>
      </c>
      <c r="L33" s="99">
        <v>0</v>
      </c>
      <c r="M33" s="98"/>
      <c r="N33" s="98"/>
      <c r="O33" s="98"/>
      <c r="P33" s="98"/>
      <c r="W33" s="97">
        <f>ROUND(BD94, 2)</f>
        <v>0</v>
      </c>
      <c r="X33" s="98"/>
      <c r="Y33" s="98"/>
      <c r="Z33" s="98"/>
      <c r="AA33" s="98"/>
      <c r="AB33" s="98"/>
      <c r="AC33" s="98"/>
      <c r="AD33" s="98"/>
      <c r="AE33" s="98"/>
      <c r="AK33" s="97">
        <v>0</v>
      </c>
      <c r="AL33" s="98"/>
      <c r="AM33" s="98"/>
      <c r="AN33" s="98"/>
      <c r="AO33" s="98"/>
      <c r="AR33" s="25"/>
    </row>
    <row r="34" spans="1:57" s="2" customFormat="1" ht="6.95" customHeight="1">
      <c r="A34" s="21"/>
      <c r="B34" s="22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2"/>
      <c r="BE34" s="21"/>
    </row>
    <row r="35" spans="1:57" s="2" customFormat="1" ht="25.9" customHeight="1">
      <c r="A35" s="21"/>
      <c r="B35" s="22"/>
      <c r="C35" s="26"/>
      <c r="D35" s="27" t="s">
        <v>41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42</v>
      </c>
      <c r="U35" s="28"/>
      <c r="V35" s="28"/>
      <c r="W35" s="28"/>
      <c r="X35" s="120" t="s">
        <v>43</v>
      </c>
      <c r="Y35" s="121"/>
      <c r="Z35" s="121"/>
      <c r="AA35" s="121"/>
      <c r="AB35" s="121"/>
      <c r="AC35" s="28"/>
      <c r="AD35" s="28"/>
      <c r="AE35" s="28"/>
      <c r="AF35" s="28"/>
      <c r="AG35" s="28"/>
      <c r="AH35" s="28"/>
      <c r="AI35" s="28"/>
      <c r="AJ35" s="28"/>
      <c r="AK35" s="122">
        <f>SUM(AK26:AK33)</f>
        <v>0</v>
      </c>
      <c r="AL35" s="121"/>
      <c r="AM35" s="121"/>
      <c r="AN35" s="121"/>
      <c r="AO35" s="123"/>
      <c r="AP35" s="26"/>
      <c r="AQ35" s="26"/>
      <c r="AR35" s="22"/>
      <c r="BE35" s="21"/>
    </row>
    <row r="36" spans="1:57" s="2" customFormat="1" ht="6.95" customHeight="1">
      <c r="A36" s="21"/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2"/>
      <c r="BE36" s="21"/>
    </row>
    <row r="37" spans="1:57" s="2" customFormat="1" ht="14.45" customHeight="1">
      <c r="A37" s="21"/>
      <c r="B37" s="22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2"/>
      <c r="BE37" s="21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0"/>
      <c r="D49" s="31" t="s">
        <v>44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1" t="s">
        <v>45</v>
      </c>
      <c r="AI49" s="32"/>
      <c r="AJ49" s="32"/>
      <c r="AK49" s="32"/>
      <c r="AL49" s="32"/>
      <c r="AM49" s="32"/>
      <c r="AN49" s="32"/>
      <c r="AO49" s="32"/>
      <c r="AR49" s="30"/>
    </row>
    <row r="50" spans="1:57">
      <c r="B50" s="13"/>
      <c r="AR50" s="13"/>
    </row>
    <row r="51" spans="1:57">
      <c r="B51" s="13"/>
      <c r="AR51" s="13"/>
    </row>
    <row r="52" spans="1:57">
      <c r="B52" s="13"/>
      <c r="AR52" s="13"/>
    </row>
    <row r="53" spans="1:57">
      <c r="B53" s="13"/>
      <c r="AR53" s="13"/>
    </row>
    <row r="54" spans="1:57">
      <c r="B54" s="13"/>
      <c r="AR54" s="13"/>
    </row>
    <row r="55" spans="1:57">
      <c r="B55" s="13"/>
      <c r="AR55" s="13"/>
    </row>
    <row r="56" spans="1:57">
      <c r="B56" s="13"/>
      <c r="AR56" s="13"/>
    </row>
    <row r="57" spans="1:57">
      <c r="B57" s="13"/>
      <c r="AR57" s="13"/>
    </row>
    <row r="58" spans="1:57">
      <c r="B58" s="13"/>
      <c r="AR58" s="13"/>
    </row>
    <row r="59" spans="1:57">
      <c r="B59" s="13"/>
      <c r="AR59" s="13"/>
    </row>
    <row r="60" spans="1:57" s="2" customFormat="1" ht="12.75">
      <c r="A60" s="21"/>
      <c r="B60" s="22"/>
      <c r="C60" s="21"/>
      <c r="D60" s="33" t="s">
        <v>46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3" t="s">
        <v>47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3" t="s">
        <v>46</v>
      </c>
      <c r="AI60" s="24"/>
      <c r="AJ60" s="24"/>
      <c r="AK60" s="24"/>
      <c r="AL60" s="24"/>
      <c r="AM60" s="33" t="s">
        <v>47</v>
      </c>
      <c r="AN60" s="24"/>
      <c r="AO60" s="24"/>
      <c r="AP60" s="21"/>
      <c r="AQ60" s="21"/>
      <c r="AR60" s="22"/>
      <c r="BE60" s="21"/>
    </row>
    <row r="61" spans="1:57">
      <c r="B61" s="13"/>
      <c r="AR61" s="13"/>
    </row>
    <row r="62" spans="1:57">
      <c r="B62" s="13"/>
      <c r="AR62" s="13"/>
    </row>
    <row r="63" spans="1:57">
      <c r="B63" s="13"/>
      <c r="AR63" s="13"/>
    </row>
    <row r="64" spans="1:57" s="2" customFormat="1" ht="12.75">
      <c r="A64" s="21"/>
      <c r="B64" s="22"/>
      <c r="C64" s="21"/>
      <c r="D64" s="31" t="s">
        <v>48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1" t="s">
        <v>49</v>
      </c>
      <c r="AI64" s="34"/>
      <c r="AJ64" s="34"/>
      <c r="AK64" s="34"/>
      <c r="AL64" s="34"/>
      <c r="AM64" s="34"/>
      <c r="AN64" s="34"/>
      <c r="AO64" s="34"/>
      <c r="AP64" s="21"/>
      <c r="AQ64" s="21"/>
      <c r="AR64" s="22"/>
      <c r="BE64" s="21"/>
    </row>
    <row r="65" spans="1:57">
      <c r="B65" s="13"/>
      <c r="AR65" s="13"/>
    </row>
    <row r="66" spans="1:57">
      <c r="B66" s="13"/>
      <c r="AR66" s="13"/>
    </row>
    <row r="67" spans="1:57">
      <c r="B67" s="13"/>
      <c r="AR67" s="13"/>
    </row>
    <row r="68" spans="1:57">
      <c r="B68" s="13"/>
      <c r="AR68" s="13"/>
    </row>
    <row r="69" spans="1:57">
      <c r="B69" s="13"/>
      <c r="AR69" s="13"/>
    </row>
    <row r="70" spans="1:57">
      <c r="B70" s="13"/>
      <c r="AR70" s="13"/>
    </row>
    <row r="71" spans="1:57">
      <c r="B71" s="13"/>
      <c r="AR71" s="13"/>
    </row>
    <row r="72" spans="1:57">
      <c r="B72" s="13"/>
      <c r="AR72" s="13"/>
    </row>
    <row r="73" spans="1:57">
      <c r="B73" s="13"/>
      <c r="AR73" s="13"/>
    </row>
    <row r="74" spans="1:57">
      <c r="B74" s="13"/>
      <c r="AR74" s="13"/>
    </row>
    <row r="75" spans="1:57" s="2" customFormat="1" ht="12.75">
      <c r="A75" s="21"/>
      <c r="B75" s="22"/>
      <c r="C75" s="21"/>
      <c r="D75" s="33" t="s">
        <v>46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3" t="s">
        <v>47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3" t="s">
        <v>46</v>
      </c>
      <c r="AI75" s="24"/>
      <c r="AJ75" s="24"/>
      <c r="AK75" s="24"/>
      <c r="AL75" s="24"/>
      <c r="AM75" s="33" t="s">
        <v>47</v>
      </c>
      <c r="AN75" s="24"/>
      <c r="AO75" s="24"/>
      <c r="AP75" s="21"/>
      <c r="AQ75" s="21"/>
      <c r="AR75" s="22"/>
      <c r="BE75" s="21"/>
    </row>
    <row r="76" spans="1:57" s="2" customFormat="1">
      <c r="A76" s="21"/>
      <c r="B76" s="22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21"/>
      <c r="AM76" s="21"/>
      <c r="AN76" s="21"/>
      <c r="AO76" s="21"/>
      <c r="AP76" s="21"/>
      <c r="AQ76" s="21"/>
      <c r="AR76" s="22"/>
      <c r="BE76" s="21"/>
    </row>
    <row r="77" spans="1:57" s="2" customFormat="1" ht="6.95" customHeight="1">
      <c r="A77" s="21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22"/>
      <c r="BE77" s="21"/>
    </row>
    <row r="81" spans="1:90" s="2" customFormat="1" ht="6.95" customHeight="1">
      <c r="A81" s="21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22"/>
      <c r="BE81" s="21"/>
    </row>
    <row r="82" spans="1:90" s="2" customFormat="1" ht="24.95" customHeight="1">
      <c r="A82" s="21"/>
      <c r="B82" s="22"/>
      <c r="C82" s="14" t="s">
        <v>50</v>
      </c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21"/>
      <c r="AM82" s="21"/>
      <c r="AN82" s="21"/>
      <c r="AO82" s="21"/>
      <c r="AP82" s="21"/>
      <c r="AQ82" s="21"/>
      <c r="AR82" s="22"/>
      <c r="BE82" s="21"/>
    </row>
    <row r="83" spans="1:90" s="2" customFormat="1" ht="6.95" customHeight="1">
      <c r="A83" s="21"/>
      <c r="B83" s="22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/>
      <c r="AP83" s="21"/>
      <c r="AQ83" s="21"/>
      <c r="AR83" s="22"/>
      <c r="BE83" s="21"/>
    </row>
    <row r="84" spans="1:90" s="4" customFormat="1" ht="12" customHeight="1">
      <c r="B84" s="39"/>
      <c r="C84" s="19" t="s">
        <v>12</v>
      </c>
      <c r="L84" s="4">
        <f>K5</f>
        <v>0</v>
      </c>
      <c r="AR84" s="39"/>
    </row>
    <row r="85" spans="1:90" s="5" customFormat="1" ht="36.950000000000003" customHeight="1">
      <c r="B85" s="40"/>
      <c r="C85" s="41" t="s">
        <v>14</v>
      </c>
      <c r="L85" s="111" t="str">
        <f>K6</f>
        <v>Oprava chodníků ul.Prostřední</v>
      </c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R85" s="40"/>
    </row>
    <row r="86" spans="1:90" s="2" customFormat="1" ht="6.95" customHeight="1">
      <c r="A86" s="21"/>
      <c r="B86" s="22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21"/>
      <c r="AM86" s="21"/>
      <c r="AN86" s="21"/>
      <c r="AO86" s="21"/>
      <c r="AP86" s="21"/>
      <c r="AQ86" s="21"/>
      <c r="AR86" s="22"/>
      <c r="BE86" s="21"/>
    </row>
    <row r="87" spans="1:90" s="2" customFormat="1" ht="12" customHeight="1">
      <c r="A87" s="21"/>
      <c r="B87" s="22"/>
      <c r="C87" s="19" t="s">
        <v>18</v>
      </c>
      <c r="D87" s="21"/>
      <c r="E87" s="21"/>
      <c r="F87" s="21"/>
      <c r="G87" s="21"/>
      <c r="H87" s="21"/>
      <c r="I87" s="21"/>
      <c r="J87" s="21"/>
      <c r="K87" s="21"/>
      <c r="L87" s="42" t="str">
        <f>IF(K8="","",K8)</f>
        <v>Valašské Meziříčí</v>
      </c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19" t="s">
        <v>20</v>
      </c>
      <c r="AJ87" s="21"/>
      <c r="AK87" s="21"/>
      <c r="AL87" s="21"/>
      <c r="AM87" s="113" t="str">
        <f>IF(AN8= "","",AN8)</f>
        <v/>
      </c>
      <c r="AN87" s="113"/>
      <c r="AO87" s="21"/>
      <c r="AP87" s="21"/>
      <c r="AQ87" s="21"/>
      <c r="AR87" s="22"/>
      <c r="BE87" s="21"/>
    </row>
    <row r="88" spans="1:90" s="2" customFormat="1" ht="6.95" customHeight="1">
      <c r="A88" s="21"/>
      <c r="B88" s="22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1"/>
      <c r="AR88" s="22"/>
      <c r="BE88" s="21"/>
    </row>
    <row r="89" spans="1:90" s="2" customFormat="1" ht="15.2" customHeight="1">
      <c r="A89" s="21"/>
      <c r="B89" s="22"/>
      <c r="C89" s="19" t="s">
        <v>21</v>
      </c>
      <c r="D89" s="21"/>
      <c r="E89" s="21"/>
      <c r="F89" s="21"/>
      <c r="G89" s="21"/>
      <c r="H89" s="21"/>
      <c r="I89" s="21"/>
      <c r="J89" s="21"/>
      <c r="K89" s="21"/>
      <c r="L89" s="4" t="str">
        <f>IF(E11= "","",E11)</f>
        <v>Město Valašské Meziříčí</v>
      </c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19" t="s">
        <v>27</v>
      </c>
      <c r="AJ89" s="21"/>
      <c r="AK89" s="21"/>
      <c r="AL89" s="21"/>
      <c r="AM89" s="114" t="str">
        <f>IF(E17="","",E17)</f>
        <v xml:space="preserve"> </v>
      </c>
      <c r="AN89" s="115"/>
      <c r="AO89" s="115"/>
      <c r="AP89" s="115"/>
      <c r="AQ89" s="21"/>
      <c r="AR89" s="22"/>
      <c r="AS89" s="116" t="s">
        <v>51</v>
      </c>
      <c r="AT89" s="117"/>
      <c r="AU89" s="44"/>
      <c r="AV89" s="44"/>
      <c r="AW89" s="44"/>
      <c r="AX89" s="44"/>
      <c r="AY89" s="44"/>
      <c r="AZ89" s="44"/>
      <c r="BA89" s="44"/>
      <c r="BB89" s="44"/>
      <c r="BC89" s="44"/>
      <c r="BD89" s="45"/>
      <c r="BE89" s="21"/>
    </row>
    <row r="90" spans="1:90" s="2" customFormat="1" ht="15.2" customHeight="1">
      <c r="A90" s="21"/>
      <c r="B90" s="22"/>
      <c r="C90" s="19" t="s">
        <v>25</v>
      </c>
      <c r="D90" s="21"/>
      <c r="E90" s="21"/>
      <c r="F90" s="21"/>
      <c r="G90" s="21"/>
      <c r="H90" s="21"/>
      <c r="I90" s="21"/>
      <c r="J90" s="21"/>
      <c r="K90" s="21"/>
      <c r="L90" s="4" t="str">
        <f>IF(E14="","",E14)</f>
        <v xml:space="preserve"> </v>
      </c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19" t="s">
        <v>29</v>
      </c>
      <c r="AJ90" s="21"/>
      <c r="AK90" s="21"/>
      <c r="AL90" s="21"/>
      <c r="AM90" s="114" t="str">
        <f>IF(E20="","",E20)</f>
        <v/>
      </c>
      <c r="AN90" s="115"/>
      <c r="AO90" s="115"/>
      <c r="AP90" s="115"/>
      <c r="AQ90" s="21"/>
      <c r="AR90" s="22"/>
      <c r="AS90" s="118"/>
      <c r="AT90" s="119"/>
      <c r="AU90" s="46"/>
      <c r="AV90" s="46"/>
      <c r="AW90" s="46"/>
      <c r="AX90" s="46"/>
      <c r="AY90" s="46"/>
      <c r="AZ90" s="46"/>
      <c r="BA90" s="46"/>
      <c r="BB90" s="46"/>
      <c r="BC90" s="46"/>
      <c r="BD90" s="47"/>
      <c r="BE90" s="21"/>
    </row>
    <row r="91" spans="1:90" s="2" customFormat="1" ht="10.9" customHeight="1">
      <c r="A91" s="21"/>
      <c r="B91" s="22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/>
      <c r="AP91" s="21"/>
      <c r="AQ91" s="21"/>
      <c r="AR91" s="22"/>
      <c r="AS91" s="118"/>
      <c r="AT91" s="119"/>
      <c r="AU91" s="46"/>
      <c r="AV91" s="46"/>
      <c r="AW91" s="46"/>
      <c r="AX91" s="46"/>
      <c r="AY91" s="46"/>
      <c r="AZ91" s="46"/>
      <c r="BA91" s="46"/>
      <c r="BB91" s="46"/>
      <c r="BC91" s="46"/>
      <c r="BD91" s="47"/>
      <c r="BE91" s="21"/>
    </row>
    <row r="92" spans="1:90" s="2" customFormat="1" ht="29.25" customHeight="1">
      <c r="A92" s="21"/>
      <c r="B92" s="22"/>
      <c r="C92" s="106" t="s">
        <v>52</v>
      </c>
      <c r="D92" s="107"/>
      <c r="E92" s="107"/>
      <c r="F92" s="107"/>
      <c r="G92" s="107"/>
      <c r="H92" s="48"/>
      <c r="I92" s="108" t="s">
        <v>53</v>
      </c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9" t="s">
        <v>54</v>
      </c>
      <c r="AH92" s="107"/>
      <c r="AI92" s="107"/>
      <c r="AJ92" s="107"/>
      <c r="AK92" s="107"/>
      <c r="AL92" s="107"/>
      <c r="AM92" s="107"/>
      <c r="AN92" s="108" t="s">
        <v>55</v>
      </c>
      <c r="AO92" s="107"/>
      <c r="AP92" s="110"/>
      <c r="AQ92" s="49" t="s">
        <v>56</v>
      </c>
      <c r="AR92" s="22"/>
      <c r="AS92" s="50" t="s">
        <v>57</v>
      </c>
      <c r="AT92" s="51" t="s">
        <v>58</v>
      </c>
      <c r="AU92" s="51" t="s">
        <v>59</v>
      </c>
      <c r="AV92" s="51" t="s">
        <v>60</v>
      </c>
      <c r="AW92" s="51" t="s">
        <v>61</v>
      </c>
      <c r="AX92" s="51" t="s">
        <v>62</v>
      </c>
      <c r="AY92" s="51" t="s">
        <v>63</v>
      </c>
      <c r="AZ92" s="51" t="s">
        <v>64</v>
      </c>
      <c r="BA92" s="51" t="s">
        <v>65</v>
      </c>
      <c r="BB92" s="51" t="s">
        <v>66</v>
      </c>
      <c r="BC92" s="51" t="s">
        <v>67</v>
      </c>
      <c r="BD92" s="52" t="s">
        <v>68</v>
      </c>
      <c r="BE92" s="21"/>
    </row>
    <row r="93" spans="1:90" s="2" customFormat="1" ht="10.9" customHeight="1">
      <c r="A93" s="21"/>
      <c r="B93" s="22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1"/>
      <c r="AI93" s="21"/>
      <c r="AJ93" s="21"/>
      <c r="AK93" s="21"/>
      <c r="AL93" s="21"/>
      <c r="AM93" s="21"/>
      <c r="AN93" s="21"/>
      <c r="AO93" s="21"/>
      <c r="AP93" s="21"/>
      <c r="AQ93" s="21"/>
      <c r="AR93" s="22"/>
      <c r="AS93" s="5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  <c r="BE93" s="21"/>
    </row>
    <row r="94" spans="1:90" s="6" customFormat="1" ht="32.450000000000003" customHeight="1">
      <c r="B94" s="56"/>
      <c r="C94" s="57" t="s">
        <v>69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59" t="s">
        <v>1</v>
      </c>
      <c r="AR94" s="56"/>
      <c r="AS94" s="60">
        <f>ROUND(AS95,2)</f>
        <v>0</v>
      </c>
      <c r="AT94" s="61">
        <f>ROUND(SUM(AV94:AW94),2)</f>
        <v>0</v>
      </c>
      <c r="AU94" s="62">
        <f>ROUND(AU95,5)</f>
        <v>471.73894999999999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70</v>
      </c>
      <c r="BT94" s="64" t="s">
        <v>71</v>
      </c>
      <c r="BV94" s="64" t="s">
        <v>72</v>
      </c>
      <c r="BW94" s="64" t="s">
        <v>4</v>
      </c>
      <c r="BX94" s="64" t="s">
        <v>73</v>
      </c>
      <c r="CL94" s="64" t="s">
        <v>1</v>
      </c>
    </row>
    <row r="95" spans="1:90" s="7" customFormat="1" ht="24.75" customHeight="1">
      <c r="A95" s="65" t="s">
        <v>74</v>
      </c>
      <c r="B95" s="66"/>
      <c r="C95" s="67"/>
      <c r="D95" s="102"/>
      <c r="E95" s="102"/>
      <c r="F95" s="102"/>
      <c r="G95" s="102"/>
      <c r="H95" s="102"/>
      <c r="I95" s="68"/>
      <c r="J95" s="102" t="s">
        <v>15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0">
        <f>'Mesto1013 - Oprava chodní...'!J28</f>
        <v>0</v>
      </c>
      <c r="AH95" s="101"/>
      <c r="AI95" s="101"/>
      <c r="AJ95" s="101"/>
      <c r="AK95" s="101"/>
      <c r="AL95" s="101"/>
      <c r="AM95" s="101"/>
      <c r="AN95" s="100">
        <f>SUM(AG95,AT95)</f>
        <v>0</v>
      </c>
      <c r="AO95" s="101"/>
      <c r="AP95" s="101"/>
      <c r="AQ95" s="69" t="s">
        <v>75</v>
      </c>
      <c r="AR95" s="66"/>
      <c r="AS95" s="70">
        <v>0</v>
      </c>
      <c r="AT95" s="71">
        <f>ROUND(SUM(AV95:AW95),2)</f>
        <v>0</v>
      </c>
      <c r="AU95" s="72">
        <f>'Mesto1013 - Oprava chodní...'!P122</f>
        <v>471.738946</v>
      </c>
      <c r="AV95" s="71">
        <f>'Mesto1013 - Oprava chodní...'!J31</f>
        <v>0</v>
      </c>
      <c r="AW95" s="71">
        <f>'Mesto1013 - Oprava chodní...'!J32</f>
        <v>0</v>
      </c>
      <c r="AX95" s="71">
        <f>'Mesto1013 - Oprava chodní...'!J33</f>
        <v>0</v>
      </c>
      <c r="AY95" s="71">
        <f>'Mesto1013 - Oprava chodní...'!J34</f>
        <v>0</v>
      </c>
      <c r="AZ95" s="71">
        <f>'Mesto1013 - Oprava chodní...'!F31</f>
        <v>0</v>
      </c>
      <c r="BA95" s="71">
        <f>'Mesto1013 - Oprava chodní...'!F32</f>
        <v>0</v>
      </c>
      <c r="BB95" s="71">
        <f>'Mesto1013 - Oprava chodní...'!F33</f>
        <v>0</v>
      </c>
      <c r="BC95" s="71">
        <f>'Mesto1013 - Oprava chodní...'!F34</f>
        <v>0</v>
      </c>
      <c r="BD95" s="73">
        <f>'Mesto1013 - Oprava chodní...'!F35</f>
        <v>0</v>
      </c>
      <c r="BT95" s="74" t="s">
        <v>76</v>
      </c>
      <c r="BU95" s="74" t="s">
        <v>77</v>
      </c>
      <c r="BV95" s="74" t="s">
        <v>72</v>
      </c>
      <c r="BW95" s="74" t="s">
        <v>4</v>
      </c>
      <c r="BX95" s="74" t="s">
        <v>73</v>
      </c>
      <c r="CL95" s="74" t="s">
        <v>1</v>
      </c>
    </row>
    <row r="96" spans="1:90" s="2" customFormat="1" ht="30" customHeight="1">
      <c r="A96" s="21"/>
      <c r="B96" s="22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21"/>
      <c r="AM96" s="21"/>
      <c r="AN96" s="21"/>
      <c r="AO96" s="21"/>
      <c r="AP96" s="21"/>
      <c r="AQ96" s="21"/>
      <c r="AR96" s="22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1"/>
    </row>
    <row r="97" spans="1:57" s="2" customFormat="1" ht="6.95" customHeight="1">
      <c r="A97" s="21"/>
      <c r="B97" s="3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F97" s="36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22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1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Mesto1013 - Oprava chodní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1"/>
  <sheetViews>
    <sheetView showGridLines="0" tabSelected="1" workbookViewId="0">
      <selection activeCell="I228" sqref="I228"/>
    </sheetView>
  </sheetViews>
  <sheetFormatPr defaultRowHeight="11.25"/>
  <cols>
    <col min="1" max="1" width="8.33203125" style="128" customWidth="1"/>
    <col min="2" max="2" width="1.1640625" style="128" customWidth="1"/>
    <col min="3" max="3" width="4.1640625" style="128" customWidth="1"/>
    <col min="4" max="4" width="4.33203125" style="128" customWidth="1"/>
    <col min="5" max="5" width="17.1640625" style="128" customWidth="1"/>
    <col min="6" max="6" width="50.83203125" style="128" customWidth="1"/>
    <col min="7" max="7" width="7.5" style="128" customWidth="1"/>
    <col min="8" max="8" width="14" style="128" customWidth="1"/>
    <col min="9" max="9" width="15.83203125" style="128" customWidth="1"/>
    <col min="10" max="11" width="22.33203125" style="128" customWidth="1"/>
    <col min="12" max="12" width="9.33203125" style="128" customWidth="1"/>
    <col min="13" max="13" width="10.83203125" style="128" hidden="1" customWidth="1"/>
    <col min="14" max="14" width="9.33203125" style="128" hidden="1"/>
    <col min="15" max="20" width="14.1640625" style="128" hidden="1" customWidth="1"/>
    <col min="21" max="21" width="16.33203125" style="128" hidden="1" customWidth="1"/>
    <col min="22" max="22" width="12.33203125" style="128" customWidth="1"/>
    <col min="23" max="23" width="16.33203125" style="128" customWidth="1"/>
    <col min="24" max="24" width="12.33203125" style="128" customWidth="1"/>
    <col min="25" max="25" width="15" style="128" customWidth="1"/>
    <col min="26" max="26" width="11" style="128" customWidth="1"/>
    <col min="27" max="27" width="15" style="128" customWidth="1"/>
    <col min="28" max="28" width="16.33203125" style="128" customWidth="1"/>
    <col min="29" max="29" width="11" style="128" customWidth="1"/>
    <col min="30" max="30" width="15" style="128" customWidth="1"/>
    <col min="31" max="31" width="16.33203125" style="128" customWidth="1"/>
    <col min="32" max="43" width="9.33203125" style="128"/>
    <col min="44" max="65" width="9.33203125" style="128" hidden="1"/>
    <col min="66" max="16384" width="9.33203125" style="128"/>
  </cols>
  <sheetData>
    <row r="2" spans="1:56" ht="36.950000000000003" customHeight="1">
      <c r="L2" s="129" t="s">
        <v>5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AT2" s="131" t="s">
        <v>4</v>
      </c>
      <c r="AZ2" s="132" t="s">
        <v>78</v>
      </c>
      <c r="BA2" s="132" t="s">
        <v>1</v>
      </c>
      <c r="BB2" s="132" t="s">
        <v>1</v>
      </c>
      <c r="BC2" s="132" t="s">
        <v>79</v>
      </c>
      <c r="BD2" s="132" t="s">
        <v>80</v>
      </c>
    </row>
    <row r="3" spans="1:56" ht="6.95" customHeight="1">
      <c r="B3" s="133"/>
      <c r="C3" s="207"/>
      <c r="D3" s="207"/>
      <c r="E3" s="207"/>
      <c r="F3" s="207"/>
      <c r="G3" s="207"/>
      <c r="H3" s="207"/>
      <c r="I3" s="207"/>
      <c r="J3" s="207"/>
      <c r="K3" s="207"/>
      <c r="L3" s="134"/>
      <c r="AT3" s="131" t="s">
        <v>80</v>
      </c>
      <c r="AZ3" s="132" t="s">
        <v>81</v>
      </c>
      <c r="BA3" s="132" t="s">
        <v>1</v>
      </c>
      <c r="BB3" s="132" t="s">
        <v>1</v>
      </c>
      <c r="BC3" s="132" t="s">
        <v>82</v>
      </c>
      <c r="BD3" s="132" t="s">
        <v>80</v>
      </c>
    </row>
    <row r="4" spans="1:56" ht="24.95" customHeight="1">
      <c r="B4" s="134"/>
      <c r="C4" s="75"/>
      <c r="D4" s="208" t="s">
        <v>83</v>
      </c>
      <c r="E4" s="75"/>
      <c r="F4" s="75"/>
      <c r="G4" s="75"/>
      <c r="H4" s="75"/>
      <c r="I4" s="75"/>
      <c r="J4" s="75"/>
      <c r="K4" s="75"/>
      <c r="L4" s="134"/>
      <c r="M4" s="135" t="s">
        <v>10</v>
      </c>
      <c r="AT4" s="131" t="s">
        <v>3</v>
      </c>
      <c r="AZ4" s="132" t="s">
        <v>84</v>
      </c>
      <c r="BA4" s="132" t="s">
        <v>1</v>
      </c>
      <c r="BB4" s="132" t="s">
        <v>1</v>
      </c>
      <c r="BC4" s="132" t="s">
        <v>85</v>
      </c>
      <c r="BD4" s="132" t="s">
        <v>80</v>
      </c>
    </row>
    <row r="5" spans="1:56" ht="6.95" customHeight="1">
      <c r="B5" s="134"/>
      <c r="C5" s="75"/>
      <c r="D5" s="75"/>
      <c r="E5" s="75"/>
      <c r="F5" s="75"/>
      <c r="G5" s="75"/>
      <c r="H5" s="75"/>
      <c r="I5" s="75"/>
      <c r="J5" s="75"/>
      <c r="K5" s="75"/>
      <c r="L5" s="134"/>
    </row>
    <row r="6" spans="1:56" s="139" customFormat="1" ht="12" customHeight="1">
      <c r="A6" s="136"/>
      <c r="B6" s="81"/>
      <c r="C6" s="209"/>
      <c r="D6" s="210" t="s">
        <v>14</v>
      </c>
      <c r="E6" s="209"/>
      <c r="F6" s="209"/>
      <c r="G6" s="209"/>
      <c r="H6" s="209"/>
      <c r="I6" s="209"/>
      <c r="J6" s="209"/>
      <c r="K6" s="209"/>
      <c r="L6" s="138"/>
      <c r="S6" s="136"/>
      <c r="T6" s="136"/>
      <c r="U6" s="136"/>
      <c r="V6" s="136"/>
      <c r="W6" s="136"/>
      <c r="X6" s="136"/>
      <c r="Y6" s="136"/>
      <c r="Z6" s="136"/>
      <c r="AA6" s="136"/>
      <c r="AB6" s="136"/>
      <c r="AC6" s="136"/>
      <c r="AD6" s="136"/>
      <c r="AE6" s="136"/>
    </row>
    <row r="7" spans="1:56" s="139" customFormat="1" ht="16.5" customHeight="1">
      <c r="A7" s="136"/>
      <c r="B7" s="81"/>
      <c r="C7" s="209"/>
      <c r="D7" s="209"/>
      <c r="E7" s="211" t="s">
        <v>15</v>
      </c>
      <c r="F7" s="212"/>
      <c r="G7" s="212"/>
      <c r="H7" s="212"/>
      <c r="I7" s="209"/>
      <c r="J7" s="209"/>
      <c r="K7" s="209"/>
      <c r="L7" s="138"/>
      <c r="S7" s="136"/>
      <c r="T7" s="136"/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</row>
    <row r="8" spans="1:56" s="139" customFormat="1">
      <c r="A8" s="136"/>
      <c r="B8" s="81"/>
      <c r="C8" s="209"/>
      <c r="D8" s="209"/>
      <c r="E8" s="209"/>
      <c r="F8" s="209"/>
      <c r="G8" s="209"/>
      <c r="H8" s="209"/>
      <c r="I8" s="209"/>
      <c r="J8" s="209"/>
      <c r="K8" s="209"/>
      <c r="L8" s="138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</row>
    <row r="9" spans="1:56" s="139" customFormat="1" ht="12" customHeight="1">
      <c r="A9" s="136"/>
      <c r="B9" s="81"/>
      <c r="C9" s="209"/>
      <c r="D9" s="210" t="s">
        <v>16</v>
      </c>
      <c r="E9" s="209"/>
      <c r="F9" s="213" t="s">
        <v>1</v>
      </c>
      <c r="G9" s="209"/>
      <c r="H9" s="209"/>
      <c r="I9" s="210" t="s">
        <v>17</v>
      </c>
      <c r="J9" s="213" t="s">
        <v>1</v>
      </c>
      <c r="K9" s="209"/>
      <c r="L9" s="138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</row>
    <row r="10" spans="1:56" s="139" customFormat="1" ht="12" customHeight="1">
      <c r="A10" s="136"/>
      <c r="B10" s="81"/>
      <c r="C10" s="209"/>
      <c r="D10" s="210" t="s">
        <v>18</v>
      </c>
      <c r="E10" s="209"/>
      <c r="F10" s="213" t="s">
        <v>19</v>
      </c>
      <c r="G10" s="209"/>
      <c r="H10" s="209"/>
      <c r="I10" s="210" t="s">
        <v>20</v>
      </c>
      <c r="J10" s="214"/>
      <c r="K10" s="209"/>
      <c r="L10" s="138"/>
      <c r="S10" s="136"/>
      <c r="T10" s="136"/>
      <c r="U10" s="136"/>
      <c r="V10" s="136"/>
      <c r="W10" s="136"/>
      <c r="X10" s="136"/>
      <c r="Y10" s="136"/>
      <c r="Z10" s="136"/>
      <c r="AA10" s="136"/>
      <c r="AB10" s="136"/>
      <c r="AC10" s="136"/>
      <c r="AD10" s="136"/>
      <c r="AE10" s="136"/>
    </row>
    <row r="11" spans="1:56" s="139" customFormat="1" ht="10.9" customHeight="1">
      <c r="A11" s="136"/>
      <c r="B11" s="81"/>
      <c r="C11" s="209"/>
      <c r="D11" s="209"/>
      <c r="E11" s="209"/>
      <c r="F11" s="209"/>
      <c r="G11" s="209"/>
      <c r="H11" s="209"/>
      <c r="I11" s="209"/>
      <c r="J11" s="209"/>
      <c r="K11" s="209"/>
      <c r="L11" s="138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</row>
    <row r="12" spans="1:56" s="139" customFormat="1" ht="12" customHeight="1">
      <c r="A12" s="136"/>
      <c r="B12" s="81"/>
      <c r="C12" s="209"/>
      <c r="D12" s="210" t="s">
        <v>21</v>
      </c>
      <c r="E12" s="209"/>
      <c r="F12" s="209"/>
      <c r="G12" s="209"/>
      <c r="H12" s="209"/>
      <c r="I12" s="210" t="s">
        <v>22</v>
      </c>
      <c r="J12" s="213" t="s">
        <v>1</v>
      </c>
      <c r="K12" s="209"/>
      <c r="L12" s="138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</row>
    <row r="13" spans="1:56" s="139" customFormat="1" ht="18" customHeight="1">
      <c r="A13" s="136"/>
      <c r="B13" s="81"/>
      <c r="C13" s="209"/>
      <c r="D13" s="209"/>
      <c r="E13" s="213" t="s">
        <v>23</v>
      </c>
      <c r="F13" s="209"/>
      <c r="G13" s="209"/>
      <c r="H13" s="209"/>
      <c r="I13" s="210" t="s">
        <v>24</v>
      </c>
      <c r="J13" s="213" t="s">
        <v>1</v>
      </c>
      <c r="K13" s="209"/>
      <c r="L13" s="138"/>
      <c r="S13" s="136"/>
      <c r="T13" s="136"/>
      <c r="U13" s="136"/>
      <c r="V13" s="136"/>
      <c r="W13" s="136"/>
      <c r="X13" s="136"/>
      <c r="Y13" s="136"/>
      <c r="Z13" s="136"/>
      <c r="AA13" s="136"/>
      <c r="AB13" s="136"/>
      <c r="AC13" s="136"/>
      <c r="AD13" s="136"/>
      <c r="AE13" s="136"/>
    </row>
    <row r="14" spans="1:56" s="139" customFormat="1" ht="6.95" customHeight="1">
      <c r="A14" s="136"/>
      <c r="B14" s="81"/>
      <c r="C14" s="136"/>
      <c r="D14" s="136"/>
      <c r="E14" s="136"/>
      <c r="F14" s="136"/>
      <c r="G14" s="136"/>
      <c r="H14" s="136"/>
      <c r="I14" s="136"/>
      <c r="J14" s="136"/>
      <c r="K14" s="136"/>
      <c r="L14" s="138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  <c r="AC14" s="136"/>
      <c r="AD14" s="136"/>
      <c r="AE14" s="136"/>
    </row>
    <row r="15" spans="1:56" s="139" customFormat="1" ht="12" customHeight="1">
      <c r="A15" s="136"/>
      <c r="B15" s="81"/>
      <c r="C15" s="136"/>
      <c r="D15" s="137" t="s">
        <v>25</v>
      </c>
      <c r="E15" s="136"/>
      <c r="F15" s="136"/>
      <c r="G15" s="136"/>
      <c r="H15" s="136"/>
      <c r="I15" s="137" t="s">
        <v>22</v>
      </c>
      <c r="J15" s="140" t="str">
        <f>'Rekapitulace stavby'!AN13</f>
        <v/>
      </c>
      <c r="K15" s="136"/>
      <c r="L15" s="138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  <c r="AC15" s="136"/>
      <c r="AD15" s="136"/>
      <c r="AE15" s="136"/>
    </row>
    <row r="16" spans="1:56" s="139" customFormat="1" ht="18" customHeight="1">
      <c r="A16" s="136"/>
      <c r="B16" s="81"/>
      <c r="C16" s="136"/>
      <c r="D16" s="136"/>
      <c r="E16" s="141" t="str">
        <f>'Rekapitulace stavby'!E14</f>
        <v xml:space="preserve"> </v>
      </c>
      <c r="F16" s="141"/>
      <c r="G16" s="141"/>
      <c r="H16" s="141"/>
      <c r="I16" s="137" t="s">
        <v>24</v>
      </c>
      <c r="J16" s="140" t="str">
        <f>'Rekapitulace stavby'!AN14</f>
        <v/>
      </c>
      <c r="K16" s="136"/>
      <c r="L16" s="138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</row>
    <row r="17" spans="1:31" s="139" customFormat="1" ht="6.95" customHeight="1">
      <c r="A17" s="136"/>
      <c r="B17" s="81"/>
      <c r="C17" s="136"/>
      <c r="D17" s="136"/>
      <c r="E17" s="136"/>
      <c r="F17" s="136"/>
      <c r="G17" s="136"/>
      <c r="H17" s="136"/>
      <c r="I17" s="136"/>
      <c r="J17" s="136"/>
      <c r="K17" s="136"/>
      <c r="L17" s="138"/>
      <c r="S17" s="136"/>
      <c r="T17" s="136"/>
      <c r="U17" s="136"/>
      <c r="V17" s="136"/>
      <c r="W17" s="136"/>
      <c r="X17" s="136"/>
      <c r="Y17" s="136"/>
      <c r="Z17" s="136"/>
      <c r="AA17" s="136"/>
      <c r="AB17" s="136"/>
      <c r="AC17" s="136"/>
      <c r="AD17" s="136"/>
      <c r="AE17" s="136"/>
    </row>
    <row r="18" spans="1:31" s="139" customFormat="1" ht="12" customHeight="1">
      <c r="A18" s="136"/>
      <c r="B18" s="81"/>
      <c r="C18" s="209"/>
      <c r="D18" s="210" t="s">
        <v>27</v>
      </c>
      <c r="E18" s="209"/>
      <c r="F18" s="209"/>
      <c r="G18" s="209"/>
      <c r="H18" s="209"/>
      <c r="I18" s="210" t="s">
        <v>22</v>
      </c>
      <c r="J18" s="213" t="str">
        <f>IF('Rekapitulace stavby'!AN16="","",'Rekapitulace stavby'!AN16)</f>
        <v/>
      </c>
      <c r="K18" s="209"/>
      <c r="L18" s="138"/>
      <c r="S18" s="136"/>
      <c r="T18" s="136"/>
      <c r="U18" s="136"/>
      <c r="V18" s="136"/>
      <c r="W18" s="136"/>
      <c r="X18" s="136"/>
      <c r="Y18" s="136"/>
      <c r="Z18" s="136"/>
      <c r="AA18" s="136"/>
      <c r="AB18" s="136"/>
      <c r="AC18" s="136"/>
      <c r="AD18" s="136"/>
      <c r="AE18" s="136"/>
    </row>
    <row r="19" spans="1:31" s="139" customFormat="1" ht="18" customHeight="1">
      <c r="A19" s="136"/>
      <c r="B19" s="81"/>
      <c r="C19" s="209"/>
      <c r="D19" s="209"/>
      <c r="E19" s="213" t="str">
        <f>IF('Rekapitulace stavby'!E17="","",'Rekapitulace stavby'!E17)</f>
        <v xml:space="preserve"> </v>
      </c>
      <c r="F19" s="209"/>
      <c r="G19" s="209"/>
      <c r="H19" s="209"/>
      <c r="I19" s="210" t="s">
        <v>24</v>
      </c>
      <c r="J19" s="213" t="str">
        <f>IF('Rekapitulace stavby'!AN17="","",'Rekapitulace stavby'!AN17)</f>
        <v/>
      </c>
      <c r="K19" s="209"/>
      <c r="L19" s="138"/>
      <c r="S19" s="136"/>
      <c r="T19" s="136"/>
      <c r="U19" s="136"/>
      <c r="V19" s="136"/>
      <c r="W19" s="136"/>
      <c r="X19" s="136"/>
      <c r="Y19" s="136"/>
      <c r="Z19" s="136"/>
      <c r="AA19" s="136"/>
      <c r="AB19" s="136"/>
      <c r="AC19" s="136"/>
      <c r="AD19" s="136"/>
      <c r="AE19" s="136"/>
    </row>
    <row r="20" spans="1:31" s="139" customFormat="1" ht="6.95" customHeight="1">
      <c r="A20" s="136"/>
      <c r="B20" s="81"/>
      <c r="C20" s="209"/>
      <c r="D20" s="209"/>
      <c r="E20" s="209"/>
      <c r="F20" s="209"/>
      <c r="G20" s="209"/>
      <c r="H20" s="209"/>
      <c r="I20" s="209"/>
      <c r="J20" s="209"/>
      <c r="K20" s="209"/>
      <c r="L20" s="138"/>
      <c r="S20" s="136"/>
      <c r="T20" s="136"/>
      <c r="U20" s="136"/>
      <c r="V20" s="136"/>
      <c r="W20" s="136"/>
      <c r="X20" s="136"/>
      <c r="Y20" s="136"/>
      <c r="Z20" s="136"/>
      <c r="AA20" s="136"/>
      <c r="AB20" s="136"/>
      <c r="AC20" s="136"/>
      <c r="AD20" s="136"/>
      <c r="AE20" s="136"/>
    </row>
    <row r="21" spans="1:31" s="139" customFormat="1" ht="12" customHeight="1">
      <c r="A21" s="136"/>
      <c r="B21" s="81"/>
      <c r="C21" s="209"/>
      <c r="D21" s="210" t="s">
        <v>29</v>
      </c>
      <c r="E21" s="209"/>
      <c r="F21" s="209"/>
      <c r="G21" s="209"/>
      <c r="H21" s="209"/>
      <c r="I21" s="210" t="s">
        <v>22</v>
      </c>
      <c r="J21" s="213" t="s">
        <v>1</v>
      </c>
      <c r="K21" s="209"/>
      <c r="L21" s="138"/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</row>
    <row r="22" spans="1:31" s="139" customFormat="1" ht="18" customHeight="1">
      <c r="A22" s="136"/>
      <c r="B22" s="81"/>
      <c r="C22" s="209"/>
      <c r="D22" s="209"/>
      <c r="E22" s="213"/>
      <c r="F22" s="209"/>
      <c r="G22" s="209"/>
      <c r="H22" s="209"/>
      <c r="I22" s="210" t="s">
        <v>24</v>
      </c>
      <c r="J22" s="213" t="s">
        <v>1</v>
      </c>
      <c r="K22" s="209"/>
      <c r="L22" s="138"/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</row>
    <row r="23" spans="1:31" s="139" customFormat="1" ht="6.95" customHeight="1">
      <c r="A23" s="136"/>
      <c r="B23" s="81"/>
      <c r="C23" s="209"/>
      <c r="D23" s="209"/>
      <c r="E23" s="209"/>
      <c r="F23" s="209"/>
      <c r="G23" s="209"/>
      <c r="H23" s="209"/>
      <c r="I23" s="209"/>
      <c r="J23" s="209"/>
      <c r="K23" s="209"/>
      <c r="L23" s="138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</row>
    <row r="24" spans="1:31" s="139" customFormat="1" ht="12" customHeight="1">
      <c r="A24" s="136"/>
      <c r="B24" s="81"/>
      <c r="C24" s="209"/>
      <c r="D24" s="210" t="s">
        <v>30</v>
      </c>
      <c r="E24" s="209"/>
      <c r="F24" s="209"/>
      <c r="G24" s="209"/>
      <c r="H24" s="209"/>
      <c r="I24" s="209"/>
      <c r="J24" s="209"/>
      <c r="K24" s="209"/>
      <c r="L24" s="138"/>
      <c r="S24" s="136"/>
      <c r="T24" s="136"/>
      <c r="U24" s="136"/>
      <c r="V24" s="136"/>
      <c r="W24" s="136"/>
      <c r="X24" s="136"/>
      <c r="Y24" s="136"/>
      <c r="Z24" s="136"/>
      <c r="AA24" s="136"/>
      <c r="AB24" s="136"/>
      <c r="AC24" s="136"/>
      <c r="AD24" s="136"/>
      <c r="AE24" s="136"/>
    </row>
    <row r="25" spans="1:31" s="145" customFormat="1" ht="16.5" customHeight="1">
      <c r="A25" s="142"/>
      <c r="B25" s="143"/>
      <c r="C25" s="215"/>
      <c r="D25" s="215"/>
      <c r="E25" s="216" t="s">
        <v>1</v>
      </c>
      <c r="F25" s="216"/>
      <c r="G25" s="216"/>
      <c r="H25" s="216"/>
      <c r="I25" s="215"/>
      <c r="J25" s="215"/>
      <c r="K25" s="215"/>
      <c r="L25" s="144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</row>
    <row r="26" spans="1:31" s="139" customFormat="1" ht="6.95" customHeight="1">
      <c r="A26" s="136"/>
      <c r="B26" s="81"/>
      <c r="C26" s="209"/>
      <c r="D26" s="209"/>
      <c r="E26" s="209"/>
      <c r="F26" s="209"/>
      <c r="G26" s="209"/>
      <c r="H26" s="209"/>
      <c r="I26" s="209"/>
      <c r="J26" s="209"/>
      <c r="K26" s="209"/>
      <c r="L26" s="138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</row>
    <row r="27" spans="1:31" s="139" customFormat="1" ht="6.95" customHeight="1">
      <c r="A27" s="136"/>
      <c r="B27" s="81"/>
      <c r="C27" s="209"/>
      <c r="D27" s="217"/>
      <c r="E27" s="217"/>
      <c r="F27" s="217"/>
      <c r="G27" s="217"/>
      <c r="H27" s="217"/>
      <c r="I27" s="217"/>
      <c r="J27" s="217"/>
      <c r="K27" s="217"/>
      <c r="L27" s="138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pans="1:31" s="139" customFormat="1" ht="25.35" customHeight="1">
      <c r="A28" s="136"/>
      <c r="B28" s="81"/>
      <c r="C28" s="209"/>
      <c r="D28" s="218" t="s">
        <v>31</v>
      </c>
      <c r="E28" s="209"/>
      <c r="F28" s="209"/>
      <c r="G28" s="209"/>
      <c r="H28" s="209"/>
      <c r="I28" s="209"/>
      <c r="J28" s="219">
        <f>ROUND(J122, 2)</f>
        <v>0</v>
      </c>
      <c r="K28" s="209"/>
      <c r="L28" s="138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</row>
    <row r="29" spans="1:31" s="139" customFormat="1" ht="6.95" customHeight="1">
      <c r="A29" s="136"/>
      <c r="B29" s="81"/>
      <c r="C29" s="209"/>
      <c r="D29" s="217"/>
      <c r="E29" s="217"/>
      <c r="F29" s="217"/>
      <c r="G29" s="217"/>
      <c r="H29" s="217"/>
      <c r="I29" s="217"/>
      <c r="J29" s="217"/>
      <c r="K29" s="217"/>
      <c r="L29" s="138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</row>
    <row r="30" spans="1:31" s="139" customFormat="1" ht="14.45" customHeight="1">
      <c r="A30" s="136"/>
      <c r="B30" s="81"/>
      <c r="C30" s="209"/>
      <c r="D30" s="209"/>
      <c r="E30" s="209"/>
      <c r="F30" s="220" t="s">
        <v>33</v>
      </c>
      <c r="G30" s="209"/>
      <c r="H30" s="209"/>
      <c r="I30" s="220" t="s">
        <v>32</v>
      </c>
      <c r="J30" s="220" t="s">
        <v>34</v>
      </c>
      <c r="K30" s="209"/>
      <c r="L30" s="138"/>
      <c r="S30" s="136"/>
      <c r="T30" s="136"/>
      <c r="U30" s="136"/>
      <c r="V30" s="136"/>
      <c r="W30" s="136"/>
      <c r="X30" s="136"/>
      <c r="Y30" s="136"/>
      <c r="Z30" s="136"/>
      <c r="AA30" s="136"/>
      <c r="AB30" s="136"/>
      <c r="AC30" s="136"/>
      <c r="AD30" s="136"/>
      <c r="AE30" s="136"/>
    </row>
    <row r="31" spans="1:31" s="139" customFormat="1" ht="14.45" customHeight="1">
      <c r="A31" s="136"/>
      <c r="B31" s="81"/>
      <c r="C31" s="209"/>
      <c r="D31" s="221" t="s">
        <v>35</v>
      </c>
      <c r="E31" s="210" t="s">
        <v>36</v>
      </c>
      <c r="F31" s="222">
        <f>ROUND((SUM(BE122:BE220)),  2)</f>
        <v>0</v>
      </c>
      <c r="G31" s="209"/>
      <c r="H31" s="209"/>
      <c r="I31" s="223">
        <v>0.21</v>
      </c>
      <c r="J31" s="222">
        <f>ROUND(((SUM(BE122:BE220))*I31),  2)</f>
        <v>0</v>
      </c>
      <c r="K31" s="209"/>
      <c r="L31" s="138"/>
      <c r="S31" s="136"/>
      <c r="T31" s="136"/>
      <c r="U31" s="136"/>
      <c r="V31" s="136"/>
      <c r="W31" s="136"/>
      <c r="X31" s="136"/>
      <c r="Y31" s="136"/>
      <c r="Z31" s="136"/>
      <c r="AA31" s="136"/>
      <c r="AB31" s="136"/>
      <c r="AC31" s="136"/>
      <c r="AD31" s="136"/>
      <c r="AE31" s="136"/>
    </row>
    <row r="32" spans="1:31" s="139" customFormat="1" ht="14.45" customHeight="1">
      <c r="A32" s="136"/>
      <c r="B32" s="81"/>
      <c r="C32" s="209"/>
      <c r="D32" s="209"/>
      <c r="E32" s="210" t="s">
        <v>37</v>
      </c>
      <c r="F32" s="222">
        <f>ROUND((SUM(BF122:BF220)),  2)</f>
        <v>0</v>
      </c>
      <c r="G32" s="209"/>
      <c r="H32" s="209"/>
      <c r="I32" s="223">
        <v>0.15</v>
      </c>
      <c r="J32" s="222">
        <f>ROUND(((SUM(BF122:BF220))*I32),  2)</f>
        <v>0</v>
      </c>
      <c r="K32" s="209"/>
      <c r="L32" s="138"/>
      <c r="S32" s="136"/>
      <c r="T32" s="136"/>
      <c r="U32" s="136"/>
      <c r="V32" s="136"/>
      <c r="W32" s="136"/>
      <c r="X32" s="136"/>
      <c r="Y32" s="136"/>
      <c r="Z32" s="136"/>
      <c r="AA32" s="136"/>
      <c r="AB32" s="136"/>
      <c r="AC32" s="136"/>
      <c r="AD32" s="136"/>
      <c r="AE32" s="136"/>
    </row>
    <row r="33" spans="1:31" s="139" customFormat="1" ht="14.45" hidden="1" customHeight="1">
      <c r="A33" s="136"/>
      <c r="B33" s="81"/>
      <c r="C33" s="209"/>
      <c r="D33" s="209"/>
      <c r="E33" s="210" t="s">
        <v>38</v>
      </c>
      <c r="F33" s="222">
        <f>ROUND((SUM(BG122:BG220)),  2)</f>
        <v>0</v>
      </c>
      <c r="G33" s="209"/>
      <c r="H33" s="209"/>
      <c r="I33" s="223">
        <v>0.21</v>
      </c>
      <c r="J33" s="222">
        <f>0</f>
        <v>0</v>
      </c>
      <c r="K33" s="209"/>
      <c r="L33" s="138"/>
      <c r="S33" s="136"/>
      <c r="T33" s="136"/>
      <c r="U33" s="136"/>
      <c r="V33" s="136"/>
      <c r="W33" s="136"/>
      <c r="X33" s="136"/>
      <c r="Y33" s="136"/>
      <c r="Z33" s="136"/>
      <c r="AA33" s="136"/>
      <c r="AB33" s="136"/>
      <c r="AC33" s="136"/>
      <c r="AD33" s="136"/>
      <c r="AE33" s="136"/>
    </row>
    <row r="34" spans="1:31" s="139" customFormat="1" ht="14.45" hidden="1" customHeight="1">
      <c r="A34" s="136"/>
      <c r="B34" s="81"/>
      <c r="C34" s="209"/>
      <c r="D34" s="209"/>
      <c r="E34" s="210" t="s">
        <v>39</v>
      </c>
      <c r="F34" s="222">
        <f>ROUND((SUM(BH122:BH220)),  2)</f>
        <v>0</v>
      </c>
      <c r="G34" s="209"/>
      <c r="H34" s="209"/>
      <c r="I34" s="223">
        <v>0.15</v>
      </c>
      <c r="J34" s="222">
        <f>0</f>
        <v>0</v>
      </c>
      <c r="K34" s="209"/>
      <c r="L34" s="138"/>
      <c r="S34" s="136"/>
      <c r="T34" s="136"/>
      <c r="U34" s="136"/>
      <c r="V34" s="136"/>
      <c r="W34" s="136"/>
      <c r="X34" s="136"/>
      <c r="Y34" s="136"/>
      <c r="Z34" s="136"/>
      <c r="AA34" s="136"/>
      <c r="AB34" s="136"/>
      <c r="AC34" s="136"/>
      <c r="AD34" s="136"/>
      <c r="AE34" s="136"/>
    </row>
    <row r="35" spans="1:31" s="139" customFormat="1" ht="14.45" hidden="1" customHeight="1">
      <c r="A35" s="136"/>
      <c r="B35" s="81"/>
      <c r="C35" s="209"/>
      <c r="D35" s="209"/>
      <c r="E35" s="210" t="s">
        <v>40</v>
      </c>
      <c r="F35" s="222">
        <f>ROUND((SUM(BI122:BI220)),  2)</f>
        <v>0</v>
      </c>
      <c r="G35" s="209"/>
      <c r="H35" s="209"/>
      <c r="I35" s="223">
        <v>0</v>
      </c>
      <c r="J35" s="222">
        <f>0</f>
        <v>0</v>
      </c>
      <c r="K35" s="209"/>
      <c r="L35" s="138"/>
      <c r="S35" s="136"/>
      <c r="T35" s="136"/>
      <c r="U35" s="136"/>
      <c r="V35" s="136"/>
      <c r="W35" s="136"/>
      <c r="X35" s="136"/>
      <c r="Y35" s="136"/>
      <c r="Z35" s="136"/>
      <c r="AA35" s="136"/>
      <c r="AB35" s="136"/>
      <c r="AC35" s="136"/>
      <c r="AD35" s="136"/>
      <c r="AE35" s="136"/>
    </row>
    <row r="36" spans="1:31" s="139" customFormat="1" ht="6.95" customHeight="1">
      <c r="A36" s="136"/>
      <c r="B36" s="81"/>
      <c r="C36" s="209"/>
      <c r="D36" s="209"/>
      <c r="E36" s="209"/>
      <c r="F36" s="209"/>
      <c r="G36" s="209"/>
      <c r="H36" s="209"/>
      <c r="I36" s="209"/>
      <c r="J36" s="209"/>
      <c r="K36" s="209"/>
      <c r="L36" s="138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</row>
    <row r="37" spans="1:31" s="139" customFormat="1" ht="25.35" customHeight="1">
      <c r="A37" s="136"/>
      <c r="B37" s="81"/>
      <c r="C37" s="224"/>
      <c r="D37" s="225" t="s">
        <v>41</v>
      </c>
      <c r="E37" s="226"/>
      <c r="F37" s="226"/>
      <c r="G37" s="227" t="s">
        <v>42</v>
      </c>
      <c r="H37" s="228" t="s">
        <v>43</v>
      </c>
      <c r="I37" s="226"/>
      <c r="J37" s="229">
        <f>SUM(J28:J35)</f>
        <v>0</v>
      </c>
      <c r="K37" s="230"/>
      <c r="L37" s="138"/>
      <c r="S37" s="136"/>
      <c r="T37" s="136"/>
      <c r="U37" s="136"/>
      <c r="V37" s="136"/>
      <c r="W37" s="136"/>
      <c r="X37" s="136"/>
      <c r="Y37" s="136"/>
      <c r="Z37" s="136"/>
      <c r="AA37" s="136"/>
      <c r="AB37" s="136"/>
      <c r="AC37" s="136"/>
      <c r="AD37" s="136"/>
      <c r="AE37" s="136"/>
    </row>
    <row r="38" spans="1:31" s="139" customFormat="1" ht="14.45" customHeight="1">
      <c r="A38" s="136"/>
      <c r="B38" s="81"/>
      <c r="C38" s="209"/>
      <c r="D38" s="209"/>
      <c r="E38" s="209"/>
      <c r="F38" s="209"/>
      <c r="G38" s="209"/>
      <c r="H38" s="209"/>
      <c r="I38" s="209"/>
      <c r="J38" s="209"/>
      <c r="K38" s="209"/>
      <c r="L38" s="138"/>
      <c r="S38" s="136"/>
      <c r="T38" s="136"/>
      <c r="U38" s="136"/>
      <c r="V38" s="136"/>
      <c r="W38" s="136"/>
      <c r="X38" s="136"/>
      <c r="Y38" s="136"/>
      <c r="Z38" s="136"/>
      <c r="AA38" s="136"/>
      <c r="AB38" s="136"/>
      <c r="AC38" s="136"/>
      <c r="AD38" s="136"/>
      <c r="AE38" s="136"/>
    </row>
    <row r="39" spans="1:31" ht="14.45" customHeight="1">
      <c r="B39" s="134"/>
      <c r="C39" s="75"/>
      <c r="D39" s="75"/>
      <c r="E39" s="75"/>
      <c r="F39" s="75"/>
      <c r="G39" s="75"/>
      <c r="H39" s="75"/>
      <c r="I39" s="75"/>
      <c r="J39" s="75"/>
      <c r="K39" s="75"/>
      <c r="L39" s="134"/>
    </row>
    <row r="40" spans="1:31" ht="14.45" customHeight="1">
      <c r="B40" s="134"/>
      <c r="C40" s="75"/>
      <c r="D40" s="75"/>
      <c r="E40" s="75"/>
      <c r="F40" s="75"/>
      <c r="G40" s="75"/>
      <c r="H40" s="75"/>
      <c r="I40" s="75"/>
      <c r="J40" s="75"/>
      <c r="K40" s="75"/>
      <c r="L40" s="134"/>
    </row>
    <row r="41" spans="1:31" ht="14.45" customHeight="1">
      <c r="B41" s="134"/>
      <c r="C41" s="75"/>
      <c r="D41" s="75"/>
      <c r="E41" s="75"/>
      <c r="F41" s="75"/>
      <c r="G41" s="75"/>
      <c r="H41" s="75"/>
      <c r="I41" s="75"/>
      <c r="J41" s="75"/>
      <c r="K41" s="75"/>
      <c r="L41" s="134"/>
    </row>
    <row r="42" spans="1:31" ht="14.45" customHeight="1">
      <c r="B42" s="134"/>
      <c r="C42" s="75"/>
      <c r="D42" s="75"/>
      <c r="E42" s="75"/>
      <c r="F42" s="75"/>
      <c r="G42" s="75"/>
      <c r="H42" s="75"/>
      <c r="I42" s="75"/>
      <c r="J42" s="75"/>
      <c r="K42" s="75"/>
      <c r="L42" s="134"/>
    </row>
    <row r="43" spans="1:31" ht="14.45" customHeight="1">
      <c r="B43" s="134"/>
      <c r="C43" s="75"/>
      <c r="D43" s="75"/>
      <c r="E43" s="75"/>
      <c r="F43" s="75"/>
      <c r="G43" s="75"/>
      <c r="H43" s="75"/>
      <c r="I43" s="75"/>
      <c r="J43" s="75"/>
      <c r="K43" s="75"/>
      <c r="L43" s="134"/>
    </row>
    <row r="44" spans="1:31" ht="14.45" customHeight="1">
      <c r="B44" s="134"/>
      <c r="C44" s="75"/>
      <c r="D44" s="75"/>
      <c r="E44" s="75"/>
      <c r="F44" s="75"/>
      <c r="G44" s="75"/>
      <c r="H44" s="75"/>
      <c r="I44" s="75"/>
      <c r="J44" s="75"/>
      <c r="K44" s="75"/>
      <c r="L44" s="134"/>
    </row>
    <row r="45" spans="1:31" ht="14.45" customHeight="1">
      <c r="B45" s="134"/>
      <c r="C45" s="75"/>
      <c r="D45" s="75"/>
      <c r="E45" s="75"/>
      <c r="F45" s="75"/>
      <c r="G45" s="75"/>
      <c r="H45" s="75"/>
      <c r="I45" s="75"/>
      <c r="J45" s="75"/>
      <c r="K45" s="75"/>
      <c r="L45" s="134"/>
    </row>
    <row r="46" spans="1:31" ht="14.45" customHeight="1">
      <c r="B46" s="134"/>
      <c r="C46" s="75"/>
      <c r="D46" s="75"/>
      <c r="E46" s="75"/>
      <c r="F46" s="75"/>
      <c r="G46" s="75"/>
      <c r="H46" s="75"/>
      <c r="I46" s="75"/>
      <c r="J46" s="75"/>
      <c r="K46" s="75"/>
      <c r="L46" s="134"/>
    </row>
    <row r="47" spans="1:31" ht="14.45" customHeight="1">
      <c r="B47" s="134"/>
      <c r="C47" s="75"/>
      <c r="D47" s="75"/>
      <c r="E47" s="75"/>
      <c r="F47" s="75"/>
      <c r="G47" s="75"/>
      <c r="H47" s="75"/>
      <c r="I47" s="75"/>
      <c r="J47" s="75"/>
      <c r="K47" s="75"/>
      <c r="L47" s="134"/>
    </row>
    <row r="48" spans="1:31" ht="14.45" customHeight="1">
      <c r="B48" s="134"/>
      <c r="C48" s="75"/>
      <c r="D48" s="75"/>
      <c r="E48" s="75"/>
      <c r="F48" s="75"/>
      <c r="G48" s="75"/>
      <c r="H48" s="75"/>
      <c r="I48" s="75"/>
      <c r="J48" s="75"/>
      <c r="K48" s="75"/>
      <c r="L48" s="134"/>
    </row>
    <row r="49" spans="1:31" ht="14.45" customHeight="1">
      <c r="B49" s="134"/>
      <c r="C49" s="75"/>
      <c r="D49" s="75"/>
      <c r="E49" s="75"/>
      <c r="F49" s="75"/>
      <c r="G49" s="75"/>
      <c r="H49" s="75"/>
      <c r="I49" s="75"/>
      <c r="J49" s="75"/>
      <c r="K49" s="75"/>
      <c r="L49" s="134"/>
    </row>
    <row r="50" spans="1:31" s="139" customFormat="1" ht="14.45" customHeight="1">
      <c r="B50" s="138"/>
      <c r="C50" s="231"/>
      <c r="D50" s="232" t="s">
        <v>44</v>
      </c>
      <c r="E50" s="233"/>
      <c r="F50" s="233"/>
      <c r="G50" s="232" t="s">
        <v>45</v>
      </c>
      <c r="H50" s="233"/>
      <c r="I50" s="233"/>
      <c r="J50" s="233"/>
      <c r="K50" s="233"/>
      <c r="L50" s="138"/>
    </row>
    <row r="51" spans="1:31">
      <c r="B51" s="134"/>
      <c r="C51" s="75"/>
      <c r="D51" s="75"/>
      <c r="E51" s="75"/>
      <c r="F51" s="75"/>
      <c r="G51" s="75"/>
      <c r="H51" s="75"/>
      <c r="I51" s="75"/>
      <c r="J51" s="75"/>
      <c r="K51" s="75"/>
      <c r="L51" s="134"/>
    </row>
    <row r="52" spans="1:31">
      <c r="B52" s="134"/>
      <c r="C52" s="75"/>
      <c r="D52" s="75"/>
      <c r="E52" s="75"/>
      <c r="F52" s="75"/>
      <c r="G52" s="75"/>
      <c r="H52" s="75"/>
      <c r="I52" s="75"/>
      <c r="J52" s="75"/>
      <c r="K52" s="75"/>
      <c r="L52" s="134"/>
    </row>
    <row r="53" spans="1:31">
      <c r="B53" s="134"/>
      <c r="C53" s="75"/>
      <c r="D53" s="75"/>
      <c r="E53" s="75"/>
      <c r="F53" s="75"/>
      <c r="G53" s="75"/>
      <c r="H53" s="75"/>
      <c r="I53" s="75"/>
      <c r="J53" s="75"/>
      <c r="K53" s="75"/>
      <c r="L53" s="134"/>
    </row>
    <row r="54" spans="1:31">
      <c r="B54" s="134"/>
      <c r="C54" s="75"/>
      <c r="D54" s="75"/>
      <c r="E54" s="75"/>
      <c r="F54" s="75"/>
      <c r="G54" s="75"/>
      <c r="H54" s="75"/>
      <c r="I54" s="75"/>
      <c r="J54" s="75"/>
      <c r="K54" s="75"/>
      <c r="L54" s="134"/>
    </row>
    <row r="55" spans="1:31">
      <c r="B55" s="134"/>
      <c r="C55" s="75"/>
      <c r="D55" s="75"/>
      <c r="E55" s="75"/>
      <c r="F55" s="75"/>
      <c r="G55" s="75"/>
      <c r="H55" s="75"/>
      <c r="I55" s="75"/>
      <c r="J55" s="75"/>
      <c r="K55" s="75"/>
      <c r="L55" s="134"/>
    </row>
    <row r="56" spans="1:31">
      <c r="B56" s="134"/>
      <c r="C56" s="75"/>
      <c r="D56" s="75"/>
      <c r="E56" s="75"/>
      <c r="F56" s="75"/>
      <c r="G56" s="75"/>
      <c r="H56" s="75"/>
      <c r="I56" s="75"/>
      <c r="J56" s="75"/>
      <c r="K56" s="75"/>
      <c r="L56" s="134"/>
    </row>
    <row r="57" spans="1:31">
      <c r="B57" s="134"/>
      <c r="C57" s="75"/>
      <c r="D57" s="75"/>
      <c r="E57" s="75"/>
      <c r="F57" s="75"/>
      <c r="G57" s="75"/>
      <c r="H57" s="75"/>
      <c r="I57" s="75"/>
      <c r="J57" s="75"/>
      <c r="K57" s="75"/>
      <c r="L57" s="134"/>
    </row>
    <row r="58" spans="1:31">
      <c r="B58" s="134"/>
      <c r="C58" s="75"/>
      <c r="D58" s="75"/>
      <c r="E58" s="75"/>
      <c r="F58" s="75"/>
      <c r="G58" s="75"/>
      <c r="H58" s="75"/>
      <c r="I58" s="75"/>
      <c r="J58" s="75"/>
      <c r="K58" s="75"/>
      <c r="L58" s="134"/>
    </row>
    <row r="59" spans="1:31">
      <c r="B59" s="134"/>
      <c r="C59" s="75"/>
      <c r="D59" s="75"/>
      <c r="E59" s="75"/>
      <c r="F59" s="75"/>
      <c r="G59" s="75"/>
      <c r="H59" s="75"/>
      <c r="I59" s="75"/>
      <c r="J59" s="75"/>
      <c r="K59" s="75"/>
      <c r="L59" s="134"/>
    </row>
    <row r="60" spans="1:31">
      <c r="B60" s="134"/>
      <c r="C60" s="75"/>
      <c r="D60" s="75"/>
      <c r="E60" s="75"/>
      <c r="F60" s="75"/>
      <c r="G60" s="75"/>
      <c r="H60" s="75"/>
      <c r="I60" s="75"/>
      <c r="J60" s="75"/>
      <c r="K60" s="75"/>
      <c r="L60" s="134"/>
    </row>
    <row r="61" spans="1:31" s="139" customFormat="1" ht="12.75">
      <c r="A61" s="136"/>
      <c r="B61" s="81"/>
      <c r="C61" s="209"/>
      <c r="D61" s="234" t="s">
        <v>46</v>
      </c>
      <c r="E61" s="235"/>
      <c r="F61" s="236" t="s">
        <v>47</v>
      </c>
      <c r="G61" s="234" t="s">
        <v>46</v>
      </c>
      <c r="H61" s="235"/>
      <c r="I61" s="235"/>
      <c r="J61" s="237" t="s">
        <v>47</v>
      </c>
      <c r="K61" s="235"/>
      <c r="L61" s="138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136"/>
    </row>
    <row r="62" spans="1:31">
      <c r="B62" s="134"/>
      <c r="C62" s="75"/>
      <c r="D62" s="75"/>
      <c r="E62" s="75"/>
      <c r="F62" s="75"/>
      <c r="G62" s="75"/>
      <c r="H62" s="75"/>
      <c r="I62" s="75"/>
      <c r="J62" s="75"/>
      <c r="K62" s="75"/>
      <c r="L62" s="134"/>
    </row>
    <row r="63" spans="1:31">
      <c r="B63" s="134"/>
      <c r="C63" s="75"/>
      <c r="D63" s="75"/>
      <c r="E63" s="75"/>
      <c r="F63" s="75"/>
      <c r="G63" s="75"/>
      <c r="H63" s="75"/>
      <c r="I63" s="75"/>
      <c r="J63" s="75"/>
      <c r="K63" s="75"/>
      <c r="L63" s="134"/>
    </row>
    <row r="64" spans="1:31">
      <c r="B64" s="134"/>
      <c r="C64" s="75"/>
      <c r="D64" s="75"/>
      <c r="E64" s="75"/>
      <c r="F64" s="75"/>
      <c r="G64" s="75"/>
      <c r="H64" s="75"/>
      <c r="I64" s="75"/>
      <c r="J64" s="75"/>
      <c r="K64" s="75"/>
      <c r="L64" s="134"/>
    </row>
    <row r="65" spans="1:31" s="139" customFormat="1" ht="12.75">
      <c r="A65" s="136"/>
      <c r="B65" s="81"/>
      <c r="C65" s="209"/>
      <c r="D65" s="232" t="s">
        <v>48</v>
      </c>
      <c r="E65" s="238"/>
      <c r="F65" s="238"/>
      <c r="G65" s="232" t="s">
        <v>49</v>
      </c>
      <c r="H65" s="238"/>
      <c r="I65" s="238"/>
      <c r="J65" s="238"/>
      <c r="K65" s="238"/>
      <c r="L65" s="138"/>
      <c r="S65" s="136"/>
      <c r="T65" s="136"/>
      <c r="U65" s="136"/>
      <c r="V65" s="136"/>
      <c r="W65" s="136"/>
      <c r="X65" s="136"/>
      <c r="Y65" s="136"/>
      <c r="Z65" s="136"/>
      <c r="AA65" s="136"/>
      <c r="AB65" s="136"/>
      <c r="AC65" s="136"/>
      <c r="AD65" s="136"/>
      <c r="AE65" s="136"/>
    </row>
    <row r="66" spans="1:31">
      <c r="B66" s="134"/>
      <c r="C66" s="75"/>
      <c r="D66" s="75"/>
      <c r="E66" s="75"/>
      <c r="F66" s="75"/>
      <c r="G66" s="75"/>
      <c r="H66" s="75"/>
      <c r="I66" s="75"/>
      <c r="J66" s="75"/>
      <c r="K66" s="75"/>
      <c r="L66" s="134"/>
    </row>
    <row r="67" spans="1:31">
      <c r="B67" s="134"/>
      <c r="C67" s="75"/>
      <c r="D67" s="75"/>
      <c r="E67" s="75"/>
      <c r="F67" s="75"/>
      <c r="G67" s="75"/>
      <c r="H67" s="75"/>
      <c r="I67" s="75"/>
      <c r="J67" s="75"/>
      <c r="K67" s="75"/>
      <c r="L67" s="134"/>
    </row>
    <row r="68" spans="1:31">
      <c r="B68" s="134"/>
      <c r="C68" s="75"/>
      <c r="D68" s="75"/>
      <c r="E68" s="75"/>
      <c r="F68" s="75"/>
      <c r="G68" s="75"/>
      <c r="H68" s="75"/>
      <c r="I68" s="75"/>
      <c r="J68" s="75"/>
      <c r="K68" s="75"/>
      <c r="L68" s="134"/>
    </row>
    <row r="69" spans="1:31">
      <c r="B69" s="134"/>
      <c r="C69" s="75"/>
      <c r="D69" s="75"/>
      <c r="E69" s="75"/>
      <c r="F69" s="75"/>
      <c r="G69" s="75"/>
      <c r="H69" s="75"/>
      <c r="I69" s="75"/>
      <c r="J69" s="75"/>
      <c r="K69" s="75"/>
      <c r="L69" s="134"/>
    </row>
    <row r="70" spans="1:31">
      <c r="B70" s="134"/>
      <c r="C70" s="75"/>
      <c r="D70" s="75"/>
      <c r="E70" s="75"/>
      <c r="F70" s="75"/>
      <c r="G70" s="75"/>
      <c r="H70" s="75"/>
      <c r="I70" s="75"/>
      <c r="J70" s="75"/>
      <c r="K70" s="75"/>
      <c r="L70" s="134"/>
    </row>
    <row r="71" spans="1:31">
      <c r="B71" s="134"/>
      <c r="C71" s="75"/>
      <c r="D71" s="75"/>
      <c r="E71" s="75"/>
      <c r="F71" s="75"/>
      <c r="G71" s="75"/>
      <c r="H71" s="75"/>
      <c r="I71" s="75"/>
      <c r="J71" s="75"/>
      <c r="K71" s="75"/>
      <c r="L71" s="134"/>
    </row>
    <row r="72" spans="1:31">
      <c r="B72" s="134"/>
      <c r="C72" s="75"/>
      <c r="D72" s="75"/>
      <c r="E72" s="75"/>
      <c r="F72" s="75"/>
      <c r="G72" s="75"/>
      <c r="H72" s="75"/>
      <c r="I72" s="75"/>
      <c r="J72" s="75"/>
      <c r="K72" s="75"/>
      <c r="L72" s="134"/>
    </row>
    <row r="73" spans="1:31">
      <c r="B73" s="134"/>
      <c r="C73" s="75"/>
      <c r="D73" s="75"/>
      <c r="E73" s="75"/>
      <c r="F73" s="75"/>
      <c r="G73" s="75"/>
      <c r="H73" s="75"/>
      <c r="I73" s="75"/>
      <c r="J73" s="75"/>
      <c r="K73" s="75"/>
      <c r="L73" s="134"/>
    </row>
    <row r="74" spans="1:31">
      <c r="B74" s="134"/>
      <c r="C74" s="75"/>
      <c r="D74" s="75"/>
      <c r="E74" s="75"/>
      <c r="F74" s="75"/>
      <c r="G74" s="75"/>
      <c r="H74" s="75"/>
      <c r="I74" s="75"/>
      <c r="J74" s="75"/>
      <c r="K74" s="75"/>
      <c r="L74" s="134"/>
    </row>
    <row r="75" spans="1:31">
      <c r="B75" s="134"/>
      <c r="C75" s="75"/>
      <c r="D75" s="75"/>
      <c r="E75" s="75"/>
      <c r="F75" s="75"/>
      <c r="G75" s="75"/>
      <c r="H75" s="75"/>
      <c r="I75" s="75"/>
      <c r="J75" s="75"/>
      <c r="K75" s="75"/>
      <c r="L75" s="134"/>
    </row>
    <row r="76" spans="1:31" s="139" customFormat="1" ht="12.75">
      <c r="A76" s="136"/>
      <c r="B76" s="81"/>
      <c r="C76" s="209"/>
      <c r="D76" s="234" t="s">
        <v>46</v>
      </c>
      <c r="E76" s="235"/>
      <c r="F76" s="236" t="s">
        <v>47</v>
      </c>
      <c r="G76" s="234" t="s">
        <v>46</v>
      </c>
      <c r="H76" s="235"/>
      <c r="I76" s="235"/>
      <c r="J76" s="237" t="s">
        <v>47</v>
      </c>
      <c r="K76" s="235"/>
      <c r="L76" s="138"/>
      <c r="S76" s="136"/>
      <c r="T76" s="136"/>
      <c r="U76" s="136"/>
      <c r="V76" s="136"/>
      <c r="W76" s="136"/>
      <c r="X76" s="136"/>
      <c r="Y76" s="136"/>
      <c r="Z76" s="136"/>
      <c r="AA76" s="136"/>
      <c r="AB76" s="136"/>
      <c r="AC76" s="136"/>
      <c r="AD76" s="136"/>
      <c r="AE76" s="136"/>
    </row>
    <row r="77" spans="1:31" s="139" customFormat="1" ht="14.45" customHeight="1">
      <c r="A77" s="136"/>
      <c r="B77" s="147"/>
      <c r="C77" s="239"/>
      <c r="D77" s="239"/>
      <c r="E77" s="239"/>
      <c r="F77" s="239"/>
      <c r="G77" s="239"/>
      <c r="H77" s="239"/>
      <c r="I77" s="239"/>
      <c r="J77" s="239"/>
      <c r="K77" s="239"/>
      <c r="L77" s="138"/>
      <c r="S77" s="136"/>
      <c r="T77" s="136"/>
      <c r="U77" s="136"/>
      <c r="V77" s="136"/>
      <c r="W77" s="136"/>
      <c r="X77" s="136"/>
      <c r="Y77" s="136"/>
      <c r="Z77" s="136"/>
      <c r="AA77" s="136"/>
      <c r="AB77" s="136"/>
      <c r="AC77" s="136"/>
      <c r="AD77" s="136"/>
      <c r="AE77" s="136"/>
    </row>
    <row r="78" spans="1:31">
      <c r="C78" s="75"/>
      <c r="D78" s="75"/>
      <c r="E78" s="75"/>
      <c r="F78" s="75"/>
      <c r="G78" s="75"/>
      <c r="H78" s="75"/>
      <c r="I78" s="75"/>
      <c r="J78" s="75"/>
      <c r="K78" s="75"/>
    </row>
    <row r="79" spans="1:31">
      <c r="C79" s="75"/>
      <c r="D79" s="75"/>
      <c r="E79" s="75"/>
      <c r="F79" s="75"/>
      <c r="G79" s="75"/>
      <c r="H79" s="75"/>
      <c r="I79" s="75"/>
      <c r="J79" s="75"/>
      <c r="K79" s="75"/>
    </row>
    <row r="80" spans="1:31">
      <c r="C80" s="75"/>
      <c r="D80" s="75"/>
      <c r="E80" s="75"/>
      <c r="F80" s="75"/>
      <c r="G80" s="75"/>
      <c r="H80" s="75"/>
      <c r="I80" s="75"/>
      <c r="J80" s="75"/>
      <c r="K80" s="75"/>
    </row>
    <row r="81" spans="1:47" s="139" customFormat="1" ht="6.95" customHeight="1">
      <c r="A81" s="136"/>
      <c r="B81" s="149"/>
      <c r="C81" s="240"/>
      <c r="D81" s="240"/>
      <c r="E81" s="240"/>
      <c r="F81" s="240"/>
      <c r="G81" s="240"/>
      <c r="H81" s="240"/>
      <c r="I81" s="240"/>
      <c r="J81" s="240"/>
      <c r="K81" s="240"/>
      <c r="L81" s="138"/>
      <c r="S81" s="136"/>
      <c r="T81" s="136"/>
      <c r="U81" s="136"/>
      <c r="V81" s="136"/>
      <c r="W81" s="136"/>
      <c r="X81" s="136"/>
      <c r="Y81" s="136"/>
      <c r="Z81" s="136"/>
      <c r="AA81" s="136"/>
      <c r="AB81" s="136"/>
      <c r="AC81" s="136"/>
      <c r="AD81" s="136"/>
      <c r="AE81" s="136"/>
    </row>
    <row r="82" spans="1:47" s="139" customFormat="1" ht="24.95" customHeight="1">
      <c r="A82" s="136"/>
      <c r="B82" s="81"/>
      <c r="C82" s="208" t="s">
        <v>86</v>
      </c>
      <c r="D82" s="209"/>
      <c r="E82" s="209"/>
      <c r="F82" s="209"/>
      <c r="G82" s="209"/>
      <c r="H82" s="209"/>
      <c r="I82" s="209"/>
      <c r="J82" s="209"/>
      <c r="K82" s="209"/>
      <c r="L82" s="138"/>
      <c r="S82" s="136"/>
      <c r="T82" s="136"/>
      <c r="U82" s="136"/>
      <c r="V82" s="136"/>
      <c r="W82" s="136"/>
      <c r="X82" s="136"/>
      <c r="Y82" s="136"/>
      <c r="Z82" s="136"/>
      <c r="AA82" s="136"/>
      <c r="AB82" s="136"/>
      <c r="AC82" s="136"/>
      <c r="AD82" s="136"/>
      <c r="AE82" s="136"/>
    </row>
    <row r="83" spans="1:47" s="139" customFormat="1" ht="6.95" customHeight="1">
      <c r="A83" s="136"/>
      <c r="B83" s="81"/>
      <c r="C83" s="209"/>
      <c r="D83" s="209"/>
      <c r="E83" s="209"/>
      <c r="F83" s="209"/>
      <c r="G83" s="209"/>
      <c r="H83" s="209"/>
      <c r="I83" s="209"/>
      <c r="J83" s="209"/>
      <c r="K83" s="209"/>
      <c r="L83" s="138"/>
      <c r="S83" s="136"/>
      <c r="T83" s="136"/>
      <c r="U83" s="136"/>
      <c r="V83" s="136"/>
      <c r="W83" s="136"/>
      <c r="X83" s="136"/>
      <c r="Y83" s="136"/>
      <c r="Z83" s="136"/>
      <c r="AA83" s="136"/>
      <c r="AB83" s="136"/>
      <c r="AC83" s="136"/>
      <c r="AD83" s="136"/>
      <c r="AE83" s="136"/>
    </row>
    <row r="84" spans="1:47" s="139" customFormat="1" ht="12" customHeight="1">
      <c r="A84" s="136"/>
      <c r="B84" s="81"/>
      <c r="C84" s="210" t="s">
        <v>14</v>
      </c>
      <c r="D84" s="209"/>
      <c r="E84" s="209"/>
      <c r="F84" s="209"/>
      <c r="G84" s="209"/>
      <c r="H84" s="209"/>
      <c r="I84" s="209"/>
      <c r="J84" s="209"/>
      <c r="K84" s="209"/>
      <c r="L84" s="138"/>
      <c r="S84" s="136"/>
      <c r="T84" s="136"/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47" s="139" customFormat="1" ht="16.5" customHeight="1">
      <c r="A85" s="136"/>
      <c r="B85" s="81"/>
      <c r="C85" s="209"/>
      <c r="D85" s="209"/>
      <c r="E85" s="211" t="str">
        <f>E7</f>
        <v>Oprava chodníků ul.Prostřední</v>
      </c>
      <c r="F85" s="212"/>
      <c r="G85" s="212"/>
      <c r="H85" s="212"/>
      <c r="I85" s="209"/>
      <c r="J85" s="209"/>
      <c r="K85" s="209"/>
      <c r="L85" s="138"/>
      <c r="S85" s="136"/>
      <c r="T85" s="136"/>
      <c r="U85" s="136"/>
      <c r="V85" s="136"/>
      <c r="W85" s="136"/>
      <c r="X85" s="136"/>
      <c r="Y85" s="136"/>
      <c r="Z85" s="136"/>
      <c r="AA85" s="136"/>
      <c r="AB85" s="136"/>
      <c r="AC85" s="136"/>
      <c r="AD85" s="136"/>
      <c r="AE85" s="136"/>
    </row>
    <row r="86" spans="1:47" s="139" customFormat="1" ht="6.95" customHeight="1">
      <c r="A86" s="136"/>
      <c r="B86" s="81"/>
      <c r="C86" s="209"/>
      <c r="D86" s="209"/>
      <c r="E86" s="209"/>
      <c r="F86" s="209"/>
      <c r="G86" s="209"/>
      <c r="H86" s="209"/>
      <c r="I86" s="209"/>
      <c r="J86" s="209"/>
      <c r="K86" s="209"/>
      <c r="L86" s="138"/>
      <c r="S86" s="136"/>
      <c r="T86" s="136"/>
      <c r="U86" s="136"/>
      <c r="V86" s="136"/>
      <c r="W86" s="136"/>
      <c r="X86" s="136"/>
      <c r="Y86" s="136"/>
      <c r="Z86" s="136"/>
      <c r="AA86" s="136"/>
      <c r="AB86" s="136"/>
      <c r="AC86" s="136"/>
      <c r="AD86" s="136"/>
      <c r="AE86" s="136"/>
    </row>
    <row r="87" spans="1:47" s="139" customFormat="1" ht="12" customHeight="1">
      <c r="A87" s="136"/>
      <c r="B87" s="81"/>
      <c r="C87" s="210" t="s">
        <v>18</v>
      </c>
      <c r="D87" s="209"/>
      <c r="E87" s="209"/>
      <c r="F87" s="213" t="str">
        <f>F10</f>
        <v>Valašské Meziříčí</v>
      </c>
      <c r="G87" s="209"/>
      <c r="H87" s="209"/>
      <c r="I87" s="210" t="s">
        <v>20</v>
      </c>
      <c r="J87" s="214" t="str">
        <f>IF(J10="","",J10)</f>
        <v/>
      </c>
      <c r="K87" s="209"/>
      <c r="L87" s="138"/>
      <c r="S87" s="136"/>
      <c r="T87" s="136"/>
      <c r="U87" s="136"/>
      <c r="V87" s="136"/>
      <c r="W87" s="136"/>
      <c r="X87" s="136"/>
      <c r="Y87" s="136"/>
      <c r="Z87" s="136"/>
      <c r="AA87" s="136"/>
      <c r="AB87" s="136"/>
      <c r="AC87" s="136"/>
      <c r="AD87" s="136"/>
      <c r="AE87" s="136"/>
    </row>
    <row r="88" spans="1:47" s="139" customFormat="1" ht="6.95" customHeight="1">
      <c r="A88" s="136"/>
      <c r="B88" s="81"/>
      <c r="C88" s="209"/>
      <c r="D88" s="209"/>
      <c r="E88" s="209"/>
      <c r="F88" s="209"/>
      <c r="G88" s="209"/>
      <c r="H88" s="209"/>
      <c r="I88" s="209"/>
      <c r="J88" s="209"/>
      <c r="K88" s="209"/>
      <c r="L88" s="138"/>
      <c r="S88" s="136"/>
      <c r="T88" s="136"/>
      <c r="U88" s="136"/>
      <c r="V88" s="136"/>
      <c r="W88" s="136"/>
      <c r="X88" s="136"/>
      <c r="Y88" s="136"/>
      <c r="Z88" s="136"/>
      <c r="AA88" s="136"/>
      <c r="AB88" s="136"/>
      <c r="AC88" s="136"/>
      <c r="AD88" s="136"/>
      <c r="AE88" s="136"/>
    </row>
    <row r="89" spans="1:47" s="139" customFormat="1" ht="15.2" customHeight="1">
      <c r="A89" s="136"/>
      <c r="B89" s="81"/>
      <c r="C89" s="210" t="s">
        <v>21</v>
      </c>
      <c r="D89" s="209"/>
      <c r="E89" s="209"/>
      <c r="F89" s="213" t="str">
        <f>E13</f>
        <v>Město Valašské Meziříčí</v>
      </c>
      <c r="G89" s="209"/>
      <c r="H89" s="209"/>
      <c r="I89" s="210" t="s">
        <v>27</v>
      </c>
      <c r="J89" s="241" t="str">
        <f>E19</f>
        <v xml:space="preserve"> </v>
      </c>
      <c r="K89" s="209"/>
      <c r="L89" s="138"/>
      <c r="S89" s="136"/>
      <c r="T89" s="136"/>
      <c r="U89" s="136"/>
      <c r="V89" s="136"/>
      <c r="W89" s="136"/>
      <c r="X89" s="136"/>
      <c r="Y89" s="136"/>
      <c r="Z89" s="136"/>
      <c r="AA89" s="136"/>
      <c r="AB89" s="136"/>
      <c r="AC89" s="136"/>
      <c r="AD89" s="136"/>
      <c r="AE89" s="136"/>
    </row>
    <row r="90" spans="1:47" s="139" customFormat="1" ht="15.2" customHeight="1">
      <c r="A90" s="136"/>
      <c r="B90" s="81"/>
      <c r="C90" s="210" t="s">
        <v>25</v>
      </c>
      <c r="D90" s="209"/>
      <c r="E90" s="209"/>
      <c r="F90" s="213" t="str">
        <f>IF(E16="","",E16)</f>
        <v xml:space="preserve"> </v>
      </c>
      <c r="G90" s="209"/>
      <c r="H90" s="209"/>
      <c r="I90" s="210" t="s">
        <v>29</v>
      </c>
      <c r="J90" s="241">
        <f>E22</f>
        <v>0</v>
      </c>
      <c r="K90" s="209"/>
      <c r="L90" s="138"/>
      <c r="S90" s="136"/>
      <c r="T90" s="136"/>
      <c r="U90" s="136"/>
      <c r="V90" s="136"/>
      <c r="W90" s="136"/>
      <c r="X90" s="136"/>
      <c r="Y90" s="136"/>
      <c r="Z90" s="136"/>
      <c r="AA90" s="136"/>
      <c r="AB90" s="136"/>
      <c r="AC90" s="136"/>
      <c r="AD90" s="136"/>
      <c r="AE90" s="136"/>
    </row>
    <row r="91" spans="1:47" s="139" customFormat="1" ht="10.35" customHeight="1">
      <c r="A91" s="136"/>
      <c r="B91" s="81"/>
      <c r="C91" s="209"/>
      <c r="D91" s="209"/>
      <c r="E91" s="209"/>
      <c r="F91" s="209"/>
      <c r="G91" s="209"/>
      <c r="H91" s="209"/>
      <c r="I91" s="209"/>
      <c r="J91" s="209"/>
      <c r="K91" s="209"/>
      <c r="L91" s="138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136"/>
      <c r="AD91" s="136"/>
      <c r="AE91" s="136"/>
    </row>
    <row r="92" spans="1:47" s="139" customFormat="1" ht="29.25" customHeight="1">
      <c r="A92" s="136"/>
      <c r="B92" s="81"/>
      <c r="C92" s="242" t="s">
        <v>87</v>
      </c>
      <c r="D92" s="224"/>
      <c r="E92" s="224"/>
      <c r="F92" s="224"/>
      <c r="G92" s="224"/>
      <c r="H92" s="224"/>
      <c r="I92" s="224"/>
      <c r="J92" s="243" t="s">
        <v>88</v>
      </c>
      <c r="K92" s="224"/>
      <c r="L92" s="138"/>
      <c r="S92" s="136"/>
      <c r="T92" s="136"/>
      <c r="U92" s="136"/>
      <c r="V92" s="136"/>
      <c r="W92" s="136"/>
      <c r="X92" s="136"/>
      <c r="Y92" s="136"/>
      <c r="Z92" s="136"/>
      <c r="AA92" s="136"/>
      <c r="AB92" s="136"/>
      <c r="AC92" s="136"/>
      <c r="AD92" s="136"/>
      <c r="AE92" s="136"/>
    </row>
    <row r="93" spans="1:47" s="139" customFormat="1" ht="10.35" customHeight="1">
      <c r="A93" s="136"/>
      <c r="B93" s="81"/>
      <c r="C93" s="209"/>
      <c r="D93" s="209"/>
      <c r="E93" s="209"/>
      <c r="F93" s="209"/>
      <c r="G93" s="209"/>
      <c r="H93" s="209"/>
      <c r="I93" s="209"/>
      <c r="J93" s="209"/>
      <c r="K93" s="209"/>
      <c r="L93" s="138"/>
      <c r="S93" s="136"/>
      <c r="T93" s="136"/>
      <c r="U93" s="136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</row>
    <row r="94" spans="1:47" s="139" customFormat="1" ht="22.9" customHeight="1">
      <c r="A94" s="136"/>
      <c r="B94" s="81"/>
      <c r="C94" s="244" t="s">
        <v>89</v>
      </c>
      <c r="D94" s="209"/>
      <c r="E94" s="209"/>
      <c r="F94" s="209"/>
      <c r="G94" s="209"/>
      <c r="H94" s="209"/>
      <c r="I94" s="209"/>
      <c r="J94" s="219">
        <f>J122</f>
        <v>0</v>
      </c>
      <c r="K94" s="209"/>
      <c r="L94" s="138"/>
      <c r="S94" s="136"/>
      <c r="T94" s="136"/>
      <c r="U94" s="136"/>
      <c r="V94" s="136"/>
      <c r="W94" s="136"/>
      <c r="X94" s="136"/>
      <c r="Y94" s="136"/>
      <c r="Z94" s="136"/>
      <c r="AA94" s="136"/>
      <c r="AB94" s="136"/>
      <c r="AC94" s="136"/>
      <c r="AD94" s="136"/>
      <c r="AE94" s="136"/>
      <c r="AU94" s="131" t="s">
        <v>90</v>
      </c>
    </row>
    <row r="95" spans="1:47" s="150" customFormat="1" ht="24.95" customHeight="1">
      <c r="B95" s="151"/>
      <c r="C95" s="245"/>
      <c r="D95" s="246" t="s">
        <v>91</v>
      </c>
      <c r="E95" s="247"/>
      <c r="F95" s="247"/>
      <c r="G95" s="247"/>
      <c r="H95" s="247"/>
      <c r="I95" s="247"/>
      <c r="J95" s="248">
        <f>J123</f>
        <v>0</v>
      </c>
      <c r="K95" s="245"/>
      <c r="L95" s="151"/>
    </row>
    <row r="96" spans="1:47" s="152" customFormat="1" ht="19.899999999999999" customHeight="1">
      <c r="B96" s="153"/>
      <c r="C96" s="249"/>
      <c r="D96" s="250" t="s">
        <v>92</v>
      </c>
      <c r="E96" s="251"/>
      <c r="F96" s="251"/>
      <c r="G96" s="251"/>
      <c r="H96" s="251"/>
      <c r="I96" s="251"/>
      <c r="J96" s="252">
        <f>J124</f>
        <v>0</v>
      </c>
      <c r="K96" s="249"/>
      <c r="L96" s="153"/>
    </row>
    <row r="97" spans="1:31" s="152" customFormat="1" ht="19.899999999999999" customHeight="1">
      <c r="B97" s="153"/>
      <c r="C97" s="249"/>
      <c r="D97" s="250" t="s">
        <v>93</v>
      </c>
      <c r="E97" s="251"/>
      <c r="F97" s="251"/>
      <c r="G97" s="251"/>
      <c r="H97" s="251"/>
      <c r="I97" s="251"/>
      <c r="J97" s="252">
        <f>J148</f>
        <v>0</v>
      </c>
      <c r="K97" s="249"/>
      <c r="L97" s="153"/>
    </row>
    <row r="98" spans="1:31" s="152" customFormat="1" ht="19.899999999999999" customHeight="1">
      <c r="B98" s="153"/>
      <c r="C98" s="249"/>
      <c r="D98" s="250" t="s">
        <v>94</v>
      </c>
      <c r="E98" s="251"/>
      <c r="F98" s="251"/>
      <c r="G98" s="251"/>
      <c r="H98" s="251"/>
      <c r="I98" s="251"/>
      <c r="J98" s="252">
        <f>J176</f>
        <v>0</v>
      </c>
      <c r="K98" s="249"/>
      <c r="L98" s="153"/>
    </row>
    <row r="99" spans="1:31" s="152" customFormat="1" ht="19.899999999999999" customHeight="1">
      <c r="B99" s="153"/>
      <c r="C99" s="249"/>
      <c r="D99" s="250" t="s">
        <v>95</v>
      </c>
      <c r="E99" s="251"/>
      <c r="F99" s="251"/>
      <c r="G99" s="251"/>
      <c r="H99" s="251"/>
      <c r="I99" s="251"/>
      <c r="J99" s="252">
        <f>J178</f>
        <v>0</v>
      </c>
      <c r="K99" s="249"/>
      <c r="L99" s="153"/>
    </row>
    <row r="100" spans="1:31" s="152" customFormat="1" ht="19.899999999999999" customHeight="1">
      <c r="B100" s="153"/>
      <c r="C100" s="249"/>
      <c r="D100" s="250" t="s">
        <v>96</v>
      </c>
      <c r="E100" s="251"/>
      <c r="F100" s="251"/>
      <c r="G100" s="251"/>
      <c r="H100" s="251"/>
      <c r="I100" s="251"/>
      <c r="J100" s="252">
        <f>J199</f>
        <v>0</v>
      </c>
      <c r="K100" s="249"/>
      <c r="L100" s="153"/>
    </row>
    <row r="101" spans="1:31" s="152" customFormat="1" ht="19.899999999999999" customHeight="1">
      <c r="B101" s="153"/>
      <c r="C101" s="249"/>
      <c r="D101" s="250" t="s">
        <v>97</v>
      </c>
      <c r="E101" s="251"/>
      <c r="F101" s="251"/>
      <c r="G101" s="251"/>
      <c r="H101" s="251"/>
      <c r="I101" s="251"/>
      <c r="J101" s="252">
        <f>J214</f>
        <v>0</v>
      </c>
      <c r="K101" s="249"/>
      <c r="L101" s="153"/>
    </row>
    <row r="102" spans="1:31" s="150" customFormat="1" ht="24.95" customHeight="1">
      <c r="B102" s="151"/>
      <c r="C102" s="245"/>
      <c r="D102" s="246" t="s">
        <v>98</v>
      </c>
      <c r="E102" s="247"/>
      <c r="F102" s="247"/>
      <c r="G102" s="247"/>
      <c r="H102" s="247"/>
      <c r="I102" s="247"/>
      <c r="J102" s="248">
        <f>J216</f>
        <v>0</v>
      </c>
      <c r="K102" s="245"/>
      <c r="L102" s="151"/>
    </row>
    <row r="103" spans="1:31" s="152" customFormat="1" ht="19.899999999999999" customHeight="1">
      <c r="B103" s="153"/>
      <c r="C103" s="249"/>
      <c r="D103" s="250" t="s">
        <v>99</v>
      </c>
      <c r="E103" s="251"/>
      <c r="F103" s="251"/>
      <c r="G103" s="251"/>
      <c r="H103" s="251"/>
      <c r="I103" s="251"/>
      <c r="J103" s="252">
        <f>J217</f>
        <v>0</v>
      </c>
      <c r="K103" s="249"/>
      <c r="L103" s="153"/>
    </row>
    <row r="104" spans="1:31" s="152" customFormat="1" ht="19.899999999999999" customHeight="1">
      <c r="B104" s="153"/>
      <c r="C104" s="249"/>
      <c r="D104" s="250" t="s">
        <v>100</v>
      </c>
      <c r="E104" s="251"/>
      <c r="F104" s="251"/>
      <c r="G104" s="251"/>
      <c r="H104" s="251"/>
      <c r="I104" s="251"/>
      <c r="J104" s="252">
        <f>J219</f>
        <v>0</v>
      </c>
      <c r="K104" s="249"/>
      <c r="L104" s="153"/>
    </row>
    <row r="105" spans="1:31" s="139" customFormat="1" ht="21.75" customHeight="1">
      <c r="A105" s="136"/>
      <c r="B105" s="81"/>
      <c r="C105" s="209"/>
      <c r="D105" s="209"/>
      <c r="E105" s="209"/>
      <c r="F105" s="209"/>
      <c r="G105" s="209"/>
      <c r="H105" s="209"/>
      <c r="I105" s="209"/>
      <c r="J105" s="209"/>
      <c r="K105" s="209"/>
      <c r="L105" s="138"/>
      <c r="S105" s="136"/>
      <c r="T105" s="136"/>
      <c r="U105" s="136"/>
      <c r="V105" s="136"/>
      <c r="W105" s="136"/>
      <c r="X105" s="136"/>
      <c r="Y105" s="136"/>
      <c r="Z105" s="136"/>
      <c r="AA105" s="136"/>
      <c r="AB105" s="136"/>
      <c r="AC105" s="136"/>
      <c r="AD105" s="136"/>
      <c r="AE105" s="136"/>
    </row>
    <row r="106" spans="1:31" s="139" customFormat="1" ht="6.95" customHeight="1">
      <c r="A106" s="136"/>
      <c r="B106" s="147"/>
      <c r="C106" s="239"/>
      <c r="D106" s="239"/>
      <c r="E106" s="239"/>
      <c r="F106" s="239"/>
      <c r="G106" s="239"/>
      <c r="H106" s="239"/>
      <c r="I106" s="239"/>
      <c r="J106" s="239"/>
      <c r="K106" s="239"/>
      <c r="L106" s="138"/>
      <c r="S106" s="136"/>
      <c r="T106" s="136"/>
      <c r="U106" s="136"/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</row>
    <row r="107" spans="1:31">
      <c r="C107" s="75"/>
      <c r="D107" s="75"/>
      <c r="E107" s="75"/>
      <c r="F107" s="75"/>
      <c r="G107" s="75"/>
      <c r="H107" s="75"/>
      <c r="I107" s="75"/>
      <c r="J107" s="75"/>
      <c r="K107" s="75"/>
    </row>
    <row r="108" spans="1:31">
      <c r="C108" s="75"/>
      <c r="D108" s="75"/>
      <c r="E108" s="75"/>
      <c r="F108" s="75"/>
      <c r="G108" s="75"/>
      <c r="H108" s="75"/>
      <c r="I108" s="75"/>
      <c r="J108" s="75"/>
      <c r="K108" s="75"/>
    </row>
    <row r="109" spans="1:31">
      <c r="C109" s="75"/>
      <c r="D109" s="75"/>
      <c r="E109" s="75"/>
      <c r="F109" s="75"/>
      <c r="G109" s="75"/>
      <c r="H109" s="75"/>
      <c r="I109" s="75"/>
      <c r="J109" s="75"/>
      <c r="K109" s="75"/>
    </row>
    <row r="110" spans="1:31" s="139" customFormat="1" ht="6.95" customHeight="1">
      <c r="A110" s="136"/>
      <c r="B110" s="149"/>
      <c r="C110" s="240"/>
      <c r="D110" s="240"/>
      <c r="E110" s="240"/>
      <c r="F110" s="240"/>
      <c r="G110" s="240"/>
      <c r="H110" s="240"/>
      <c r="I110" s="240"/>
      <c r="J110" s="240"/>
      <c r="K110" s="240"/>
      <c r="L110" s="138"/>
      <c r="S110" s="136"/>
      <c r="T110" s="136"/>
      <c r="U110" s="136"/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</row>
    <row r="111" spans="1:31" s="139" customFormat="1" ht="24.95" customHeight="1">
      <c r="A111" s="136"/>
      <c r="B111" s="81"/>
      <c r="C111" s="208" t="s">
        <v>101</v>
      </c>
      <c r="D111" s="209"/>
      <c r="E111" s="209"/>
      <c r="F111" s="209"/>
      <c r="G111" s="209"/>
      <c r="H111" s="209"/>
      <c r="I111" s="209"/>
      <c r="J111" s="209"/>
      <c r="K111" s="209"/>
      <c r="L111" s="138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</row>
    <row r="112" spans="1:31" s="139" customFormat="1" ht="6.95" customHeight="1">
      <c r="A112" s="136"/>
      <c r="B112" s="81"/>
      <c r="C112" s="209"/>
      <c r="D112" s="209"/>
      <c r="E112" s="209"/>
      <c r="F112" s="209"/>
      <c r="G112" s="209"/>
      <c r="H112" s="209"/>
      <c r="I112" s="209"/>
      <c r="J112" s="209"/>
      <c r="K112" s="209"/>
      <c r="L112" s="138"/>
      <c r="S112" s="136"/>
      <c r="T112" s="136"/>
      <c r="U112" s="136"/>
      <c r="V112" s="136"/>
      <c r="W112" s="136"/>
      <c r="X112" s="136"/>
      <c r="Y112" s="136"/>
      <c r="Z112" s="136"/>
      <c r="AA112" s="136"/>
      <c r="AB112" s="136"/>
      <c r="AC112" s="136"/>
      <c r="AD112" s="136"/>
      <c r="AE112" s="136"/>
    </row>
    <row r="113" spans="1:65" s="139" customFormat="1" ht="12" customHeight="1">
      <c r="A113" s="136"/>
      <c r="B113" s="81"/>
      <c r="C113" s="210" t="s">
        <v>14</v>
      </c>
      <c r="D113" s="209"/>
      <c r="E113" s="209"/>
      <c r="F113" s="209"/>
      <c r="G113" s="209"/>
      <c r="H113" s="209"/>
      <c r="I113" s="209"/>
      <c r="J113" s="209"/>
      <c r="K113" s="209"/>
      <c r="L113" s="138"/>
      <c r="S113" s="136"/>
      <c r="T113" s="136"/>
      <c r="U113" s="136"/>
      <c r="V113" s="136"/>
      <c r="W113" s="136"/>
      <c r="X113" s="136"/>
      <c r="Y113" s="136"/>
      <c r="Z113" s="136"/>
      <c r="AA113" s="136"/>
      <c r="AB113" s="136"/>
      <c r="AC113" s="136"/>
      <c r="AD113" s="136"/>
      <c r="AE113" s="136"/>
    </row>
    <row r="114" spans="1:65" s="139" customFormat="1" ht="16.5" customHeight="1">
      <c r="A114" s="136"/>
      <c r="B114" s="81"/>
      <c r="C114" s="209"/>
      <c r="D114" s="209"/>
      <c r="E114" s="211" t="str">
        <f>E7</f>
        <v>Oprava chodníků ul.Prostřední</v>
      </c>
      <c r="F114" s="212"/>
      <c r="G114" s="212"/>
      <c r="H114" s="212"/>
      <c r="I114" s="209"/>
      <c r="J114" s="209"/>
      <c r="K114" s="209"/>
      <c r="L114" s="138"/>
      <c r="S114" s="136"/>
      <c r="T114" s="136"/>
      <c r="U114" s="136"/>
      <c r="V114" s="136"/>
      <c r="W114" s="136"/>
      <c r="X114" s="136"/>
      <c r="Y114" s="136"/>
      <c r="Z114" s="136"/>
      <c r="AA114" s="136"/>
      <c r="AB114" s="136"/>
      <c r="AC114" s="136"/>
      <c r="AD114" s="136"/>
      <c r="AE114" s="136"/>
    </row>
    <row r="115" spans="1:65" s="139" customFormat="1" ht="6.95" customHeight="1">
      <c r="A115" s="136"/>
      <c r="B115" s="81"/>
      <c r="C115" s="209"/>
      <c r="D115" s="209"/>
      <c r="E115" s="209"/>
      <c r="F115" s="209"/>
      <c r="G115" s="209"/>
      <c r="H115" s="209"/>
      <c r="I115" s="209"/>
      <c r="J115" s="209"/>
      <c r="K115" s="209"/>
      <c r="L115" s="138"/>
      <c r="S115" s="136"/>
      <c r="T115" s="136"/>
      <c r="U115" s="136"/>
      <c r="V115" s="136"/>
      <c r="W115" s="136"/>
      <c r="X115" s="136"/>
      <c r="Y115" s="136"/>
      <c r="Z115" s="136"/>
      <c r="AA115" s="136"/>
      <c r="AB115" s="136"/>
      <c r="AC115" s="136"/>
      <c r="AD115" s="136"/>
      <c r="AE115" s="136"/>
    </row>
    <row r="116" spans="1:65" s="139" customFormat="1" ht="12" customHeight="1">
      <c r="A116" s="136"/>
      <c r="B116" s="81"/>
      <c r="C116" s="210" t="s">
        <v>18</v>
      </c>
      <c r="D116" s="209"/>
      <c r="E116" s="209"/>
      <c r="F116" s="213" t="str">
        <f>F10</f>
        <v>Valašské Meziříčí</v>
      </c>
      <c r="G116" s="209"/>
      <c r="H116" s="209"/>
      <c r="I116" s="210" t="s">
        <v>20</v>
      </c>
      <c r="J116" s="214" t="str">
        <f>IF(J10="","",J10)</f>
        <v/>
      </c>
      <c r="K116" s="209"/>
      <c r="L116" s="138"/>
      <c r="S116" s="136"/>
      <c r="T116" s="136"/>
      <c r="U116" s="136"/>
      <c r="V116" s="136"/>
      <c r="W116" s="136"/>
      <c r="X116" s="136"/>
      <c r="Y116" s="136"/>
      <c r="Z116" s="136"/>
      <c r="AA116" s="136"/>
      <c r="AB116" s="136"/>
      <c r="AC116" s="136"/>
      <c r="AD116" s="136"/>
      <c r="AE116" s="136"/>
    </row>
    <row r="117" spans="1:65" s="139" customFormat="1" ht="6.95" customHeight="1">
      <c r="A117" s="136"/>
      <c r="B117" s="81"/>
      <c r="C117" s="209"/>
      <c r="D117" s="209"/>
      <c r="E117" s="209"/>
      <c r="F117" s="209"/>
      <c r="G117" s="209"/>
      <c r="H117" s="209"/>
      <c r="I117" s="209"/>
      <c r="J117" s="209"/>
      <c r="K117" s="209"/>
      <c r="L117" s="138"/>
      <c r="S117" s="136"/>
      <c r="T117" s="136"/>
      <c r="U117" s="136"/>
      <c r="V117" s="136"/>
      <c r="W117" s="136"/>
      <c r="X117" s="136"/>
      <c r="Y117" s="136"/>
      <c r="Z117" s="136"/>
      <c r="AA117" s="136"/>
      <c r="AB117" s="136"/>
      <c r="AC117" s="136"/>
      <c r="AD117" s="136"/>
      <c r="AE117" s="136"/>
    </row>
    <row r="118" spans="1:65" s="139" customFormat="1" ht="15.2" customHeight="1">
      <c r="A118" s="136"/>
      <c r="B118" s="81"/>
      <c r="C118" s="210" t="s">
        <v>21</v>
      </c>
      <c r="D118" s="209"/>
      <c r="E118" s="209"/>
      <c r="F118" s="213" t="str">
        <f>E13</f>
        <v>Město Valašské Meziříčí</v>
      </c>
      <c r="G118" s="209"/>
      <c r="H118" s="209"/>
      <c r="I118" s="210" t="s">
        <v>27</v>
      </c>
      <c r="J118" s="241" t="str">
        <f>E19</f>
        <v xml:space="preserve"> </v>
      </c>
      <c r="K118" s="209"/>
      <c r="L118" s="138"/>
      <c r="S118" s="136"/>
      <c r="T118" s="136"/>
      <c r="U118" s="136"/>
      <c r="V118" s="136"/>
      <c r="W118" s="136"/>
      <c r="X118" s="136"/>
      <c r="Y118" s="136"/>
      <c r="Z118" s="136"/>
      <c r="AA118" s="136"/>
      <c r="AB118" s="136"/>
      <c r="AC118" s="136"/>
      <c r="AD118" s="136"/>
      <c r="AE118" s="136"/>
    </row>
    <row r="119" spans="1:65" s="139" customFormat="1" ht="15.2" customHeight="1">
      <c r="A119" s="136"/>
      <c r="B119" s="81"/>
      <c r="C119" s="210" t="s">
        <v>25</v>
      </c>
      <c r="D119" s="209"/>
      <c r="E119" s="209"/>
      <c r="F119" s="213" t="str">
        <f>IF(E16="","",E16)</f>
        <v xml:space="preserve"> </v>
      </c>
      <c r="G119" s="209"/>
      <c r="H119" s="209"/>
      <c r="I119" s="210" t="s">
        <v>29</v>
      </c>
      <c r="J119" s="241">
        <f>E22</f>
        <v>0</v>
      </c>
      <c r="K119" s="209"/>
      <c r="L119" s="138"/>
      <c r="S119" s="136"/>
      <c r="T119" s="136"/>
      <c r="U119" s="136"/>
      <c r="V119" s="136"/>
      <c r="W119" s="136"/>
      <c r="X119" s="136"/>
      <c r="Y119" s="136"/>
      <c r="Z119" s="136"/>
      <c r="AA119" s="136"/>
      <c r="AB119" s="136"/>
      <c r="AC119" s="136"/>
      <c r="AD119" s="136"/>
      <c r="AE119" s="136"/>
    </row>
    <row r="120" spans="1:65" s="139" customFormat="1" ht="10.35" customHeight="1">
      <c r="A120" s="136"/>
      <c r="B120" s="81"/>
      <c r="C120" s="209"/>
      <c r="D120" s="209"/>
      <c r="E120" s="209"/>
      <c r="F120" s="209"/>
      <c r="G120" s="209"/>
      <c r="H120" s="209"/>
      <c r="I120" s="209"/>
      <c r="J120" s="209"/>
      <c r="K120" s="209"/>
      <c r="L120" s="138"/>
      <c r="S120" s="136"/>
      <c r="T120" s="136"/>
      <c r="U120" s="136"/>
      <c r="V120" s="136"/>
      <c r="W120" s="136"/>
      <c r="X120" s="136"/>
      <c r="Y120" s="136"/>
      <c r="Z120" s="136"/>
      <c r="AA120" s="136"/>
      <c r="AB120" s="136"/>
      <c r="AC120" s="136"/>
      <c r="AD120" s="136"/>
      <c r="AE120" s="136"/>
    </row>
    <row r="121" spans="1:65" s="160" customFormat="1" ht="29.25" customHeight="1">
      <c r="A121" s="154"/>
      <c r="B121" s="155"/>
      <c r="C121" s="253" t="s">
        <v>102</v>
      </c>
      <c r="D121" s="254" t="s">
        <v>56</v>
      </c>
      <c r="E121" s="254" t="s">
        <v>52</v>
      </c>
      <c r="F121" s="254" t="s">
        <v>53</v>
      </c>
      <c r="G121" s="254" t="s">
        <v>103</v>
      </c>
      <c r="H121" s="254" t="s">
        <v>104</v>
      </c>
      <c r="I121" s="254" t="s">
        <v>105</v>
      </c>
      <c r="J121" s="254" t="s">
        <v>88</v>
      </c>
      <c r="K121" s="255" t="s">
        <v>106</v>
      </c>
      <c r="L121" s="156"/>
      <c r="M121" s="157" t="s">
        <v>1</v>
      </c>
      <c r="N121" s="158" t="s">
        <v>35</v>
      </c>
      <c r="O121" s="158" t="s">
        <v>107</v>
      </c>
      <c r="P121" s="158" t="s">
        <v>108</v>
      </c>
      <c r="Q121" s="158" t="s">
        <v>109</v>
      </c>
      <c r="R121" s="158" t="s">
        <v>110</v>
      </c>
      <c r="S121" s="158" t="s">
        <v>111</v>
      </c>
      <c r="T121" s="159" t="s">
        <v>112</v>
      </c>
      <c r="U121" s="154"/>
      <c r="V121" s="154"/>
      <c r="W121" s="154"/>
      <c r="X121" s="154"/>
      <c r="Y121" s="154"/>
      <c r="Z121" s="154"/>
      <c r="AA121" s="154"/>
      <c r="AB121" s="154"/>
      <c r="AC121" s="154"/>
      <c r="AD121" s="154"/>
      <c r="AE121" s="154"/>
    </row>
    <row r="122" spans="1:65" s="139" customFormat="1" ht="22.9" customHeight="1">
      <c r="A122" s="136"/>
      <c r="B122" s="81"/>
      <c r="C122" s="256" t="s">
        <v>113</v>
      </c>
      <c r="D122" s="209"/>
      <c r="E122" s="209"/>
      <c r="F122" s="209"/>
      <c r="G122" s="209"/>
      <c r="H122" s="209"/>
      <c r="I122" s="209"/>
      <c r="J122" s="257">
        <f>BK122</f>
        <v>0</v>
      </c>
      <c r="K122" s="209"/>
      <c r="L122" s="81"/>
      <c r="M122" s="161"/>
      <c r="N122" s="162"/>
      <c r="O122" s="146"/>
      <c r="P122" s="163">
        <f>P123+P216</f>
        <v>471.738946</v>
      </c>
      <c r="Q122" s="146"/>
      <c r="R122" s="163">
        <f>R123+R216</f>
        <v>255.93823749999999</v>
      </c>
      <c r="S122" s="146"/>
      <c r="T122" s="164">
        <f>T123+T216</f>
        <v>166.13</v>
      </c>
      <c r="U122" s="136"/>
      <c r="V122" s="136"/>
      <c r="W122" s="136"/>
      <c r="X122" s="136"/>
      <c r="Y122" s="136"/>
      <c r="Z122" s="136"/>
      <c r="AA122" s="136"/>
      <c r="AB122" s="136"/>
      <c r="AC122" s="136"/>
      <c r="AD122" s="136"/>
      <c r="AE122" s="136"/>
      <c r="AT122" s="131" t="s">
        <v>70</v>
      </c>
      <c r="AU122" s="131" t="s">
        <v>90</v>
      </c>
      <c r="BK122" s="165">
        <f>BK123+BK216</f>
        <v>0</v>
      </c>
    </row>
    <row r="123" spans="1:65" s="166" customFormat="1" ht="25.9" customHeight="1">
      <c r="B123" s="167"/>
      <c r="C123" s="258"/>
      <c r="D123" s="259" t="s">
        <v>70</v>
      </c>
      <c r="E123" s="260" t="s">
        <v>114</v>
      </c>
      <c r="F123" s="260" t="s">
        <v>115</v>
      </c>
      <c r="G123" s="258"/>
      <c r="H123" s="258"/>
      <c r="I123" s="258"/>
      <c r="J123" s="261">
        <f>BK123</f>
        <v>0</v>
      </c>
      <c r="K123" s="258"/>
      <c r="L123" s="167"/>
      <c r="M123" s="169"/>
      <c r="N123" s="170"/>
      <c r="O123" s="170"/>
      <c r="P123" s="171">
        <f>P124+P148+P176+P178+P199+P214</f>
        <v>471.738946</v>
      </c>
      <c r="Q123" s="170"/>
      <c r="R123" s="171">
        <f>R124+R148+R176+R178+R199+R214</f>
        <v>255.93823749999999</v>
      </c>
      <c r="S123" s="170"/>
      <c r="T123" s="172">
        <f>T124+T148+T176+T178+T199+T214</f>
        <v>166.13</v>
      </c>
      <c r="AR123" s="168" t="s">
        <v>76</v>
      </c>
      <c r="AT123" s="173" t="s">
        <v>70</v>
      </c>
      <c r="AU123" s="173" t="s">
        <v>71</v>
      </c>
      <c r="AY123" s="168" t="s">
        <v>116</v>
      </c>
      <c r="BK123" s="174">
        <f>BK124+BK148+BK176+BK178+BK199+BK214</f>
        <v>0</v>
      </c>
    </row>
    <row r="124" spans="1:65" s="166" customFormat="1" ht="22.9" customHeight="1">
      <c r="B124" s="167"/>
      <c r="C124" s="258"/>
      <c r="D124" s="259" t="s">
        <v>70</v>
      </c>
      <c r="E124" s="262" t="s">
        <v>76</v>
      </c>
      <c r="F124" s="262" t="s">
        <v>117</v>
      </c>
      <c r="G124" s="258"/>
      <c r="H124" s="258"/>
      <c r="I124" s="258"/>
      <c r="J124" s="263">
        <f>BK124</f>
        <v>0</v>
      </c>
      <c r="K124" s="258"/>
      <c r="L124" s="167"/>
      <c r="M124" s="169"/>
      <c r="N124" s="170"/>
      <c r="O124" s="170"/>
      <c r="P124" s="171">
        <f>SUM(P125:P147)</f>
        <v>106.706</v>
      </c>
      <c r="Q124" s="170"/>
      <c r="R124" s="171">
        <f>SUM(R125:R147)</f>
        <v>4.0180000000000007E-3</v>
      </c>
      <c r="S124" s="170"/>
      <c r="T124" s="172">
        <f>SUM(T125:T147)</f>
        <v>166.13</v>
      </c>
      <c r="AR124" s="168" t="s">
        <v>76</v>
      </c>
      <c r="AT124" s="173" t="s">
        <v>70</v>
      </c>
      <c r="AU124" s="173" t="s">
        <v>76</v>
      </c>
      <c r="AY124" s="168" t="s">
        <v>116</v>
      </c>
      <c r="BK124" s="174">
        <f>SUM(BK125:BK147)</f>
        <v>0</v>
      </c>
    </row>
    <row r="125" spans="1:65" s="139" customFormat="1" ht="24">
      <c r="A125" s="136"/>
      <c r="B125" s="81"/>
      <c r="C125" s="264" t="s">
        <v>76</v>
      </c>
      <c r="D125" s="264" t="s">
        <v>118</v>
      </c>
      <c r="E125" s="265" t="s">
        <v>119</v>
      </c>
      <c r="F125" s="266" t="s">
        <v>120</v>
      </c>
      <c r="G125" s="267" t="s">
        <v>121</v>
      </c>
      <c r="H125" s="268">
        <v>210</v>
      </c>
      <c r="I125" s="124">
        <v>0</v>
      </c>
      <c r="J125" s="286">
        <f>ROUND(I125*H125,2)</f>
        <v>0</v>
      </c>
      <c r="K125" s="266" t="s">
        <v>122</v>
      </c>
      <c r="L125" s="81"/>
      <c r="M125" s="175" t="s">
        <v>1</v>
      </c>
      <c r="N125" s="176" t="s">
        <v>36</v>
      </c>
      <c r="O125" s="177">
        <v>0.11899999999999999</v>
      </c>
      <c r="P125" s="177">
        <f>O125*H125</f>
        <v>24.99</v>
      </c>
      <c r="Q125" s="177">
        <v>0</v>
      </c>
      <c r="R125" s="177">
        <f>Q125*H125</f>
        <v>0</v>
      </c>
      <c r="S125" s="177">
        <v>0.44</v>
      </c>
      <c r="T125" s="178">
        <f>S125*H125</f>
        <v>92.4</v>
      </c>
      <c r="U125" s="136"/>
      <c r="V125" s="136"/>
      <c r="W125" s="136"/>
      <c r="X125" s="136"/>
      <c r="Y125" s="136"/>
      <c r="Z125" s="136"/>
      <c r="AA125" s="136"/>
      <c r="AB125" s="136"/>
      <c r="AC125" s="136"/>
      <c r="AD125" s="136"/>
      <c r="AE125" s="136"/>
      <c r="AR125" s="179" t="s">
        <v>79</v>
      </c>
      <c r="AT125" s="179" t="s">
        <v>118</v>
      </c>
      <c r="AU125" s="179" t="s">
        <v>80</v>
      </c>
      <c r="AY125" s="131" t="s">
        <v>116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131" t="s">
        <v>76</v>
      </c>
      <c r="BK125" s="180">
        <f>ROUND(I125*H125,2)</f>
        <v>0</v>
      </c>
      <c r="BL125" s="131" t="s">
        <v>79</v>
      </c>
      <c r="BM125" s="179" t="s">
        <v>123</v>
      </c>
    </row>
    <row r="126" spans="1:65" s="181" customFormat="1">
      <c r="B126" s="182"/>
      <c r="C126" s="269"/>
      <c r="D126" s="270" t="s">
        <v>124</v>
      </c>
      <c r="E126" s="271" t="s">
        <v>1</v>
      </c>
      <c r="F126" s="272" t="s">
        <v>125</v>
      </c>
      <c r="G126" s="269"/>
      <c r="H126" s="273">
        <v>210</v>
      </c>
      <c r="J126" s="269"/>
      <c r="K126" s="269"/>
      <c r="L126" s="182"/>
      <c r="M126" s="184"/>
      <c r="N126" s="185"/>
      <c r="O126" s="185"/>
      <c r="P126" s="185"/>
      <c r="Q126" s="185"/>
      <c r="R126" s="185"/>
      <c r="S126" s="185"/>
      <c r="T126" s="186"/>
      <c r="AT126" s="183" t="s">
        <v>124</v>
      </c>
      <c r="AU126" s="183" t="s">
        <v>80</v>
      </c>
      <c r="AV126" s="181" t="s">
        <v>80</v>
      </c>
      <c r="AW126" s="181" t="s">
        <v>28</v>
      </c>
      <c r="AX126" s="181" t="s">
        <v>76</v>
      </c>
      <c r="AY126" s="183" t="s">
        <v>116</v>
      </c>
    </row>
    <row r="127" spans="1:65" s="139" customFormat="1" ht="24">
      <c r="A127" s="136"/>
      <c r="B127" s="81"/>
      <c r="C127" s="264" t="s">
        <v>80</v>
      </c>
      <c r="D127" s="264" t="s">
        <v>118</v>
      </c>
      <c r="E127" s="265" t="s">
        <v>126</v>
      </c>
      <c r="F127" s="266" t="s">
        <v>127</v>
      </c>
      <c r="G127" s="267" t="s">
        <v>121</v>
      </c>
      <c r="H127" s="268">
        <v>210</v>
      </c>
      <c r="I127" s="124">
        <v>0</v>
      </c>
      <c r="J127" s="286">
        <f>ROUND(I127*H127,2)</f>
        <v>0</v>
      </c>
      <c r="K127" s="266" t="s">
        <v>122</v>
      </c>
      <c r="L127" s="81"/>
      <c r="M127" s="175" t="s">
        <v>1</v>
      </c>
      <c r="N127" s="176" t="s">
        <v>36</v>
      </c>
      <c r="O127" s="177">
        <v>5.7000000000000002E-2</v>
      </c>
      <c r="P127" s="177">
        <f>O127*H127</f>
        <v>11.97</v>
      </c>
      <c r="Q127" s="177">
        <v>0</v>
      </c>
      <c r="R127" s="177">
        <f>Q127*H127</f>
        <v>0</v>
      </c>
      <c r="S127" s="177">
        <v>9.8000000000000004E-2</v>
      </c>
      <c r="T127" s="178">
        <f>S127*H127</f>
        <v>20.580000000000002</v>
      </c>
      <c r="U127" s="136"/>
      <c r="V127" s="136"/>
      <c r="W127" s="136"/>
      <c r="X127" s="136"/>
      <c r="Y127" s="136"/>
      <c r="Z127" s="136"/>
      <c r="AA127" s="136"/>
      <c r="AB127" s="136"/>
      <c r="AC127" s="136"/>
      <c r="AD127" s="136"/>
      <c r="AE127" s="136"/>
      <c r="AR127" s="179" t="s">
        <v>79</v>
      </c>
      <c r="AT127" s="179" t="s">
        <v>118</v>
      </c>
      <c r="AU127" s="179" t="s">
        <v>80</v>
      </c>
      <c r="AY127" s="131" t="s">
        <v>116</v>
      </c>
      <c r="BE127" s="180">
        <f>IF(N127="základní",J127,0)</f>
        <v>0</v>
      </c>
      <c r="BF127" s="180">
        <f>IF(N127="snížená",J127,0)</f>
        <v>0</v>
      </c>
      <c r="BG127" s="180">
        <f>IF(N127="zákl. přenesená",J127,0)</f>
        <v>0</v>
      </c>
      <c r="BH127" s="180">
        <f>IF(N127="sníž. přenesená",J127,0)</f>
        <v>0</v>
      </c>
      <c r="BI127" s="180">
        <f>IF(N127="nulová",J127,0)</f>
        <v>0</v>
      </c>
      <c r="BJ127" s="131" t="s">
        <v>76</v>
      </c>
      <c r="BK127" s="180">
        <f>ROUND(I127*H127,2)</f>
        <v>0</v>
      </c>
      <c r="BL127" s="131" t="s">
        <v>79</v>
      </c>
      <c r="BM127" s="179" t="s">
        <v>128</v>
      </c>
    </row>
    <row r="128" spans="1:65" s="187" customFormat="1">
      <c r="B128" s="188"/>
      <c r="C128" s="274"/>
      <c r="D128" s="270" t="s">
        <v>124</v>
      </c>
      <c r="E128" s="275" t="s">
        <v>1</v>
      </c>
      <c r="F128" s="276" t="s">
        <v>129</v>
      </c>
      <c r="G128" s="274"/>
      <c r="H128" s="275" t="s">
        <v>1</v>
      </c>
      <c r="J128" s="274"/>
      <c r="K128" s="274"/>
      <c r="L128" s="188"/>
      <c r="M128" s="190"/>
      <c r="N128" s="191"/>
      <c r="O128" s="191"/>
      <c r="P128" s="191"/>
      <c r="Q128" s="191"/>
      <c r="R128" s="191"/>
      <c r="S128" s="191"/>
      <c r="T128" s="192"/>
      <c r="AT128" s="189" t="s">
        <v>124</v>
      </c>
      <c r="AU128" s="189" t="s">
        <v>80</v>
      </c>
      <c r="AV128" s="187" t="s">
        <v>76</v>
      </c>
      <c r="AW128" s="187" t="s">
        <v>28</v>
      </c>
      <c r="AX128" s="187" t="s">
        <v>71</v>
      </c>
      <c r="AY128" s="189" t="s">
        <v>116</v>
      </c>
    </row>
    <row r="129" spans="1:65" s="181" customFormat="1">
      <c r="B129" s="182"/>
      <c r="C129" s="269"/>
      <c r="D129" s="270" t="s">
        <v>124</v>
      </c>
      <c r="E129" s="271" t="s">
        <v>1</v>
      </c>
      <c r="F129" s="272" t="s">
        <v>125</v>
      </c>
      <c r="G129" s="269"/>
      <c r="H129" s="273">
        <v>210</v>
      </c>
      <c r="J129" s="269"/>
      <c r="K129" s="269"/>
      <c r="L129" s="182"/>
      <c r="M129" s="184"/>
      <c r="N129" s="185"/>
      <c r="O129" s="185"/>
      <c r="P129" s="185"/>
      <c r="Q129" s="185"/>
      <c r="R129" s="185"/>
      <c r="S129" s="185"/>
      <c r="T129" s="186"/>
      <c r="AT129" s="183" t="s">
        <v>124</v>
      </c>
      <c r="AU129" s="183" t="s">
        <v>80</v>
      </c>
      <c r="AV129" s="181" t="s">
        <v>80</v>
      </c>
      <c r="AW129" s="181" t="s">
        <v>28</v>
      </c>
      <c r="AX129" s="181" t="s">
        <v>76</v>
      </c>
      <c r="AY129" s="183" t="s">
        <v>116</v>
      </c>
    </row>
    <row r="130" spans="1:65" s="139" customFormat="1" ht="24">
      <c r="A130" s="136"/>
      <c r="B130" s="81"/>
      <c r="C130" s="264" t="s">
        <v>130</v>
      </c>
      <c r="D130" s="264" t="s">
        <v>118</v>
      </c>
      <c r="E130" s="265" t="s">
        <v>131</v>
      </c>
      <c r="F130" s="266" t="s">
        <v>132</v>
      </c>
      <c r="G130" s="267" t="s">
        <v>121</v>
      </c>
      <c r="H130" s="268">
        <v>70</v>
      </c>
      <c r="I130" s="124">
        <v>0</v>
      </c>
      <c r="J130" s="286">
        <f>ROUND(I130*H130,2)</f>
        <v>0</v>
      </c>
      <c r="K130" s="266" t="s">
        <v>122</v>
      </c>
      <c r="L130" s="81"/>
      <c r="M130" s="175" t="s">
        <v>1</v>
      </c>
      <c r="N130" s="176" t="s">
        <v>36</v>
      </c>
      <c r="O130" s="177">
        <v>7.5999999999999998E-2</v>
      </c>
      <c r="P130" s="177">
        <f>O130*H130</f>
        <v>5.32</v>
      </c>
      <c r="Q130" s="177">
        <v>4.0000000000000003E-5</v>
      </c>
      <c r="R130" s="177">
        <f>Q130*H130</f>
        <v>2.8000000000000004E-3</v>
      </c>
      <c r="S130" s="177">
        <v>0.115</v>
      </c>
      <c r="T130" s="178">
        <f>S130*H130</f>
        <v>8.0500000000000007</v>
      </c>
      <c r="U130" s="136"/>
      <c r="V130" s="136"/>
      <c r="W130" s="136"/>
      <c r="X130" s="136"/>
      <c r="Y130" s="136"/>
      <c r="Z130" s="136"/>
      <c r="AA130" s="136"/>
      <c r="AB130" s="136"/>
      <c r="AC130" s="136"/>
      <c r="AD130" s="136"/>
      <c r="AE130" s="136"/>
      <c r="AR130" s="179" t="s">
        <v>79</v>
      </c>
      <c r="AT130" s="179" t="s">
        <v>118</v>
      </c>
      <c r="AU130" s="179" t="s">
        <v>80</v>
      </c>
      <c r="AY130" s="131" t="s">
        <v>116</v>
      </c>
      <c r="BE130" s="180">
        <f>IF(N130="základní",J130,0)</f>
        <v>0</v>
      </c>
      <c r="BF130" s="180">
        <f>IF(N130="snížená",J130,0)</f>
        <v>0</v>
      </c>
      <c r="BG130" s="180">
        <f>IF(N130="zákl. přenesená",J130,0)</f>
        <v>0</v>
      </c>
      <c r="BH130" s="180">
        <f>IF(N130="sníž. přenesená",J130,0)</f>
        <v>0</v>
      </c>
      <c r="BI130" s="180">
        <f>IF(N130="nulová",J130,0)</f>
        <v>0</v>
      </c>
      <c r="BJ130" s="131" t="s">
        <v>76</v>
      </c>
      <c r="BK130" s="180">
        <f>ROUND(I130*H130,2)</f>
        <v>0</v>
      </c>
      <c r="BL130" s="131" t="s">
        <v>79</v>
      </c>
      <c r="BM130" s="179" t="s">
        <v>133</v>
      </c>
    </row>
    <row r="131" spans="1:65" s="187" customFormat="1">
      <c r="B131" s="188"/>
      <c r="C131" s="274"/>
      <c r="D131" s="270" t="s">
        <v>124</v>
      </c>
      <c r="E131" s="275" t="s">
        <v>1</v>
      </c>
      <c r="F131" s="276" t="s">
        <v>134</v>
      </c>
      <c r="G131" s="274"/>
      <c r="H131" s="275" t="s">
        <v>1</v>
      </c>
      <c r="J131" s="274"/>
      <c r="K131" s="274"/>
      <c r="L131" s="188"/>
      <c r="M131" s="190"/>
      <c r="N131" s="191"/>
      <c r="O131" s="191"/>
      <c r="P131" s="191"/>
      <c r="Q131" s="191"/>
      <c r="R131" s="191"/>
      <c r="S131" s="191"/>
      <c r="T131" s="192"/>
      <c r="AT131" s="189" t="s">
        <v>124</v>
      </c>
      <c r="AU131" s="189" t="s">
        <v>80</v>
      </c>
      <c r="AV131" s="187" t="s">
        <v>76</v>
      </c>
      <c r="AW131" s="187" t="s">
        <v>28</v>
      </c>
      <c r="AX131" s="187" t="s">
        <v>71</v>
      </c>
      <c r="AY131" s="189" t="s">
        <v>116</v>
      </c>
    </row>
    <row r="132" spans="1:65" s="181" customFormat="1">
      <c r="B132" s="182"/>
      <c r="C132" s="269"/>
      <c r="D132" s="270" t="s">
        <v>124</v>
      </c>
      <c r="E132" s="271" t="s">
        <v>1</v>
      </c>
      <c r="F132" s="272" t="s">
        <v>135</v>
      </c>
      <c r="G132" s="269"/>
      <c r="H132" s="273">
        <v>70</v>
      </c>
      <c r="J132" s="269"/>
      <c r="K132" s="269"/>
      <c r="L132" s="182"/>
      <c r="M132" s="184"/>
      <c r="N132" s="185"/>
      <c r="O132" s="185"/>
      <c r="P132" s="185"/>
      <c r="Q132" s="185"/>
      <c r="R132" s="185"/>
      <c r="S132" s="185"/>
      <c r="T132" s="186"/>
      <c r="AT132" s="183" t="s">
        <v>124</v>
      </c>
      <c r="AU132" s="183" t="s">
        <v>80</v>
      </c>
      <c r="AV132" s="181" t="s">
        <v>80</v>
      </c>
      <c r="AW132" s="181" t="s">
        <v>28</v>
      </c>
      <c r="AX132" s="181" t="s">
        <v>76</v>
      </c>
      <c r="AY132" s="183" t="s">
        <v>116</v>
      </c>
    </row>
    <row r="133" spans="1:65" s="139" customFormat="1" ht="16.5" customHeight="1">
      <c r="A133" s="136"/>
      <c r="B133" s="81"/>
      <c r="C133" s="264" t="s">
        <v>79</v>
      </c>
      <c r="D133" s="264" t="s">
        <v>118</v>
      </c>
      <c r="E133" s="265" t="s">
        <v>136</v>
      </c>
      <c r="F133" s="266" t="s">
        <v>137</v>
      </c>
      <c r="G133" s="267" t="s">
        <v>138</v>
      </c>
      <c r="H133" s="268">
        <v>220</v>
      </c>
      <c r="I133" s="124">
        <v>0</v>
      </c>
      <c r="J133" s="286">
        <f>ROUND(I133*H133,2)</f>
        <v>0</v>
      </c>
      <c r="K133" s="266" t="s">
        <v>122</v>
      </c>
      <c r="L133" s="81"/>
      <c r="M133" s="175" t="s">
        <v>1</v>
      </c>
      <c r="N133" s="176" t="s">
        <v>36</v>
      </c>
      <c r="O133" s="177">
        <v>0.13300000000000001</v>
      </c>
      <c r="P133" s="177">
        <f>O133*H133</f>
        <v>29.26</v>
      </c>
      <c r="Q133" s="177">
        <v>0</v>
      </c>
      <c r="R133" s="177">
        <f>Q133*H133</f>
        <v>0</v>
      </c>
      <c r="S133" s="177">
        <v>0.20499999999999999</v>
      </c>
      <c r="T133" s="178">
        <f>S133*H133</f>
        <v>45.099999999999994</v>
      </c>
      <c r="U133" s="136"/>
      <c r="V133" s="136"/>
      <c r="W133" s="136"/>
      <c r="X133" s="136"/>
      <c r="Y133" s="136"/>
      <c r="Z133" s="136"/>
      <c r="AA133" s="136"/>
      <c r="AB133" s="136"/>
      <c r="AC133" s="136"/>
      <c r="AD133" s="136"/>
      <c r="AE133" s="136"/>
      <c r="AR133" s="179" t="s">
        <v>79</v>
      </c>
      <c r="AT133" s="179" t="s">
        <v>118</v>
      </c>
      <c r="AU133" s="179" t="s">
        <v>80</v>
      </c>
      <c r="AY133" s="131" t="s">
        <v>116</v>
      </c>
      <c r="BE133" s="180">
        <f>IF(N133="základní",J133,0)</f>
        <v>0</v>
      </c>
      <c r="BF133" s="180">
        <f>IF(N133="snížená",J133,0)</f>
        <v>0</v>
      </c>
      <c r="BG133" s="180">
        <f>IF(N133="zákl. přenesená",J133,0)</f>
        <v>0</v>
      </c>
      <c r="BH133" s="180">
        <f>IF(N133="sníž. přenesená",J133,0)</f>
        <v>0</v>
      </c>
      <c r="BI133" s="180">
        <f>IF(N133="nulová",J133,0)</f>
        <v>0</v>
      </c>
      <c r="BJ133" s="131" t="s">
        <v>76</v>
      </c>
      <c r="BK133" s="180">
        <f>ROUND(I133*H133,2)</f>
        <v>0</v>
      </c>
      <c r="BL133" s="131" t="s">
        <v>79</v>
      </c>
      <c r="BM133" s="179" t="s">
        <v>139</v>
      </c>
    </row>
    <row r="134" spans="1:65" s="181" customFormat="1">
      <c r="B134" s="182"/>
      <c r="C134" s="269"/>
      <c r="D134" s="270" t="s">
        <v>124</v>
      </c>
      <c r="E134" s="271" t="s">
        <v>1</v>
      </c>
      <c r="F134" s="272" t="s">
        <v>140</v>
      </c>
      <c r="G134" s="269"/>
      <c r="H134" s="273">
        <v>220</v>
      </c>
      <c r="J134" s="269"/>
      <c r="K134" s="269"/>
      <c r="L134" s="182"/>
      <c r="M134" s="184"/>
      <c r="N134" s="185"/>
      <c r="O134" s="185"/>
      <c r="P134" s="185"/>
      <c r="Q134" s="185"/>
      <c r="R134" s="185"/>
      <c r="S134" s="185"/>
      <c r="T134" s="186"/>
      <c r="AT134" s="183" t="s">
        <v>124</v>
      </c>
      <c r="AU134" s="183" t="s">
        <v>80</v>
      </c>
      <c r="AV134" s="181" t="s">
        <v>80</v>
      </c>
      <c r="AW134" s="181" t="s">
        <v>28</v>
      </c>
      <c r="AX134" s="181" t="s">
        <v>76</v>
      </c>
      <c r="AY134" s="183" t="s">
        <v>116</v>
      </c>
    </row>
    <row r="135" spans="1:65" s="139" customFormat="1" ht="33" customHeight="1">
      <c r="A135" s="136"/>
      <c r="B135" s="81"/>
      <c r="C135" s="264" t="s">
        <v>141</v>
      </c>
      <c r="D135" s="264" t="s">
        <v>118</v>
      </c>
      <c r="E135" s="265" t="s">
        <v>142</v>
      </c>
      <c r="F135" s="266" t="s">
        <v>143</v>
      </c>
      <c r="G135" s="267" t="s">
        <v>144</v>
      </c>
      <c r="H135" s="268">
        <v>4</v>
      </c>
      <c r="I135" s="124">
        <v>0</v>
      </c>
      <c r="J135" s="286">
        <f>ROUND(I135*H135,2)</f>
        <v>0</v>
      </c>
      <c r="K135" s="266" t="s">
        <v>122</v>
      </c>
      <c r="L135" s="81"/>
      <c r="M135" s="175" t="s">
        <v>1</v>
      </c>
      <c r="N135" s="176" t="s">
        <v>36</v>
      </c>
      <c r="O135" s="177">
        <v>8.6999999999999994E-2</v>
      </c>
      <c r="P135" s="177">
        <f>O135*H135</f>
        <v>0.34799999999999998</v>
      </c>
      <c r="Q135" s="177">
        <v>0</v>
      </c>
      <c r="R135" s="177">
        <f>Q135*H135</f>
        <v>0</v>
      </c>
      <c r="S135" s="177">
        <v>0</v>
      </c>
      <c r="T135" s="178">
        <f>S135*H135</f>
        <v>0</v>
      </c>
      <c r="U135" s="136"/>
      <c r="V135" s="136"/>
      <c r="W135" s="136"/>
      <c r="X135" s="136"/>
      <c r="Y135" s="136"/>
      <c r="Z135" s="136"/>
      <c r="AA135" s="136"/>
      <c r="AB135" s="136"/>
      <c r="AC135" s="136"/>
      <c r="AD135" s="136"/>
      <c r="AE135" s="136"/>
      <c r="AR135" s="179" t="s">
        <v>79</v>
      </c>
      <c r="AT135" s="179" t="s">
        <v>118</v>
      </c>
      <c r="AU135" s="179" t="s">
        <v>80</v>
      </c>
      <c r="AY135" s="131" t="s">
        <v>116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131" t="s">
        <v>76</v>
      </c>
      <c r="BK135" s="180">
        <f>ROUND(I135*H135,2)</f>
        <v>0</v>
      </c>
      <c r="BL135" s="131" t="s">
        <v>79</v>
      </c>
      <c r="BM135" s="179" t="s">
        <v>145</v>
      </c>
    </row>
    <row r="136" spans="1:65" s="181" customFormat="1">
      <c r="B136" s="182"/>
      <c r="C136" s="269"/>
      <c r="D136" s="270" t="s">
        <v>124</v>
      </c>
      <c r="E136" s="271" t="s">
        <v>1</v>
      </c>
      <c r="F136" s="272" t="s">
        <v>146</v>
      </c>
      <c r="G136" s="269"/>
      <c r="H136" s="273">
        <v>4</v>
      </c>
      <c r="J136" s="269"/>
      <c r="K136" s="269"/>
      <c r="L136" s="182"/>
      <c r="M136" s="184"/>
      <c r="N136" s="185"/>
      <c r="O136" s="185"/>
      <c r="P136" s="185"/>
      <c r="Q136" s="185"/>
      <c r="R136" s="185"/>
      <c r="S136" s="185"/>
      <c r="T136" s="186"/>
      <c r="AT136" s="183" t="s">
        <v>124</v>
      </c>
      <c r="AU136" s="183" t="s">
        <v>80</v>
      </c>
      <c r="AV136" s="181" t="s">
        <v>80</v>
      </c>
      <c r="AW136" s="181" t="s">
        <v>28</v>
      </c>
      <c r="AX136" s="181" t="s">
        <v>76</v>
      </c>
      <c r="AY136" s="183" t="s">
        <v>116</v>
      </c>
    </row>
    <row r="137" spans="1:65" s="139" customFormat="1" ht="24">
      <c r="A137" s="136"/>
      <c r="B137" s="81"/>
      <c r="C137" s="264" t="s">
        <v>147</v>
      </c>
      <c r="D137" s="264" t="s">
        <v>118</v>
      </c>
      <c r="E137" s="265" t="s">
        <v>148</v>
      </c>
      <c r="F137" s="266" t="s">
        <v>149</v>
      </c>
      <c r="G137" s="267" t="s">
        <v>144</v>
      </c>
      <c r="H137" s="268">
        <v>4</v>
      </c>
      <c r="I137" s="124">
        <v>0</v>
      </c>
      <c r="J137" s="286">
        <f>ROUND(I137*H137,2)</f>
        <v>0</v>
      </c>
      <c r="K137" s="266" t="s">
        <v>122</v>
      </c>
      <c r="L137" s="81"/>
      <c r="M137" s="175" t="s">
        <v>1</v>
      </c>
      <c r="N137" s="176" t="s">
        <v>36</v>
      </c>
      <c r="O137" s="177">
        <v>0.19700000000000001</v>
      </c>
      <c r="P137" s="177">
        <f>O137*H137</f>
        <v>0.78800000000000003</v>
      </c>
      <c r="Q137" s="177">
        <v>0</v>
      </c>
      <c r="R137" s="177">
        <f>Q137*H137</f>
        <v>0</v>
      </c>
      <c r="S137" s="177">
        <v>0</v>
      </c>
      <c r="T137" s="178">
        <f>S137*H137</f>
        <v>0</v>
      </c>
      <c r="U137" s="136"/>
      <c r="V137" s="136"/>
      <c r="W137" s="136"/>
      <c r="X137" s="136"/>
      <c r="Y137" s="136"/>
      <c r="Z137" s="136"/>
      <c r="AA137" s="136"/>
      <c r="AB137" s="136"/>
      <c r="AC137" s="136"/>
      <c r="AD137" s="136"/>
      <c r="AE137" s="136"/>
      <c r="AR137" s="179" t="s">
        <v>79</v>
      </c>
      <c r="AT137" s="179" t="s">
        <v>118</v>
      </c>
      <c r="AU137" s="179" t="s">
        <v>80</v>
      </c>
      <c r="AY137" s="131" t="s">
        <v>116</v>
      </c>
      <c r="BE137" s="180">
        <f>IF(N137="základní",J137,0)</f>
        <v>0</v>
      </c>
      <c r="BF137" s="180">
        <f>IF(N137="snížená",J137,0)</f>
        <v>0</v>
      </c>
      <c r="BG137" s="180">
        <f>IF(N137="zákl. přenesená",J137,0)</f>
        <v>0</v>
      </c>
      <c r="BH137" s="180">
        <f>IF(N137="sníž. přenesená",J137,0)</f>
        <v>0</v>
      </c>
      <c r="BI137" s="180">
        <f>IF(N137="nulová",J137,0)</f>
        <v>0</v>
      </c>
      <c r="BJ137" s="131" t="s">
        <v>76</v>
      </c>
      <c r="BK137" s="180">
        <f>ROUND(I137*H137,2)</f>
        <v>0</v>
      </c>
      <c r="BL137" s="131" t="s">
        <v>79</v>
      </c>
      <c r="BM137" s="179" t="s">
        <v>150</v>
      </c>
    </row>
    <row r="138" spans="1:65" s="187" customFormat="1">
      <c r="B138" s="188"/>
      <c r="C138" s="274"/>
      <c r="D138" s="270" t="s">
        <v>124</v>
      </c>
      <c r="E138" s="275" t="s">
        <v>1</v>
      </c>
      <c r="F138" s="276" t="s">
        <v>151</v>
      </c>
      <c r="G138" s="274"/>
      <c r="H138" s="275" t="s">
        <v>1</v>
      </c>
      <c r="J138" s="274"/>
      <c r="K138" s="274"/>
      <c r="L138" s="188"/>
      <c r="M138" s="190"/>
      <c r="N138" s="191"/>
      <c r="O138" s="191"/>
      <c r="P138" s="191"/>
      <c r="Q138" s="191"/>
      <c r="R138" s="191"/>
      <c r="S138" s="191"/>
      <c r="T138" s="192"/>
      <c r="AT138" s="189" t="s">
        <v>124</v>
      </c>
      <c r="AU138" s="189" t="s">
        <v>80</v>
      </c>
      <c r="AV138" s="187" t="s">
        <v>76</v>
      </c>
      <c r="AW138" s="187" t="s">
        <v>28</v>
      </c>
      <c r="AX138" s="187" t="s">
        <v>71</v>
      </c>
      <c r="AY138" s="189" t="s">
        <v>116</v>
      </c>
    </row>
    <row r="139" spans="1:65" s="181" customFormat="1">
      <c r="B139" s="182"/>
      <c r="C139" s="269"/>
      <c r="D139" s="270" t="s">
        <v>124</v>
      </c>
      <c r="E139" s="271" t="s">
        <v>78</v>
      </c>
      <c r="F139" s="272" t="s">
        <v>152</v>
      </c>
      <c r="G139" s="269"/>
      <c r="H139" s="273">
        <v>4</v>
      </c>
      <c r="J139" s="269"/>
      <c r="K139" s="269"/>
      <c r="L139" s="182"/>
      <c r="M139" s="184"/>
      <c r="N139" s="185"/>
      <c r="O139" s="185"/>
      <c r="P139" s="185"/>
      <c r="Q139" s="185"/>
      <c r="R139" s="185"/>
      <c r="S139" s="185"/>
      <c r="T139" s="186"/>
      <c r="AT139" s="183" t="s">
        <v>124</v>
      </c>
      <c r="AU139" s="183" t="s">
        <v>80</v>
      </c>
      <c r="AV139" s="181" t="s">
        <v>80</v>
      </c>
      <c r="AW139" s="181" t="s">
        <v>28</v>
      </c>
      <c r="AX139" s="181" t="s">
        <v>76</v>
      </c>
      <c r="AY139" s="183" t="s">
        <v>116</v>
      </c>
    </row>
    <row r="140" spans="1:65" s="139" customFormat="1" ht="24">
      <c r="A140" s="136"/>
      <c r="B140" s="81"/>
      <c r="C140" s="264" t="s">
        <v>153</v>
      </c>
      <c r="D140" s="264" t="s">
        <v>118</v>
      </c>
      <c r="E140" s="265" t="s">
        <v>154</v>
      </c>
      <c r="F140" s="266" t="s">
        <v>155</v>
      </c>
      <c r="G140" s="267" t="s">
        <v>121</v>
      </c>
      <c r="H140" s="268">
        <v>150</v>
      </c>
      <c r="I140" s="124">
        <v>0</v>
      </c>
      <c r="J140" s="286">
        <f>ROUND(I140*H140,2)</f>
        <v>0</v>
      </c>
      <c r="K140" s="266" t="s">
        <v>122</v>
      </c>
      <c r="L140" s="81"/>
      <c r="M140" s="175" t="s">
        <v>1</v>
      </c>
      <c r="N140" s="176" t="s">
        <v>36</v>
      </c>
      <c r="O140" s="177">
        <v>2.9000000000000001E-2</v>
      </c>
      <c r="P140" s="177">
        <f>O140*H140</f>
        <v>4.3500000000000005</v>
      </c>
      <c r="Q140" s="177">
        <v>0</v>
      </c>
      <c r="R140" s="177">
        <f>Q140*H140</f>
        <v>0</v>
      </c>
      <c r="S140" s="177">
        <v>0</v>
      </c>
      <c r="T140" s="178">
        <f>S140*H140</f>
        <v>0</v>
      </c>
      <c r="U140" s="136"/>
      <c r="V140" s="136"/>
      <c r="W140" s="136"/>
      <c r="X140" s="136"/>
      <c r="Y140" s="136"/>
      <c r="Z140" s="136"/>
      <c r="AA140" s="136"/>
      <c r="AB140" s="136"/>
      <c r="AC140" s="136"/>
      <c r="AD140" s="136"/>
      <c r="AE140" s="136"/>
      <c r="AR140" s="179" t="s">
        <v>79</v>
      </c>
      <c r="AT140" s="179" t="s">
        <v>118</v>
      </c>
      <c r="AU140" s="179" t="s">
        <v>80</v>
      </c>
      <c r="AY140" s="131" t="s">
        <v>116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131" t="s">
        <v>76</v>
      </c>
      <c r="BK140" s="180">
        <f>ROUND(I140*H140,2)</f>
        <v>0</v>
      </c>
      <c r="BL140" s="131" t="s">
        <v>79</v>
      </c>
      <c r="BM140" s="179" t="s">
        <v>156</v>
      </c>
    </row>
    <row r="141" spans="1:65" s="181" customFormat="1">
      <c r="B141" s="182"/>
      <c r="C141" s="269"/>
      <c r="D141" s="270" t="s">
        <v>124</v>
      </c>
      <c r="E141" s="271" t="s">
        <v>1</v>
      </c>
      <c r="F141" s="272" t="s">
        <v>157</v>
      </c>
      <c r="G141" s="269"/>
      <c r="H141" s="273">
        <v>145.19999999999999</v>
      </c>
      <c r="J141" s="269"/>
      <c r="K141" s="269"/>
      <c r="L141" s="182"/>
      <c r="M141" s="184"/>
      <c r="N141" s="185"/>
      <c r="O141" s="185"/>
      <c r="P141" s="185"/>
      <c r="Q141" s="185"/>
      <c r="R141" s="185"/>
      <c r="S141" s="185"/>
      <c r="T141" s="186"/>
      <c r="AT141" s="183" t="s">
        <v>124</v>
      </c>
      <c r="AU141" s="183" t="s">
        <v>80</v>
      </c>
      <c r="AV141" s="181" t="s">
        <v>80</v>
      </c>
      <c r="AW141" s="181" t="s">
        <v>28</v>
      </c>
      <c r="AX141" s="181" t="s">
        <v>71</v>
      </c>
      <c r="AY141" s="183" t="s">
        <v>116</v>
      </c>
    </row>
    <row r="142" spans="1:65" s="181" customFormat="1">
      <c r="B142" s="182"/>
      <c r="C142" s="269"/>
      <c r="D142" s="270" t="s">
        <v>124</v>
      </c>
      <c r="E142" s="271" t="s">
        <v>1</v>
      </c>
      <c r="F142" s="272" t="s">
        <v>158</v>
      </c>
      <c r="G142" s="269"/>
      <c r="H142" s="273">
        <v>150</v>
      </c>
      <c r="J142" s="269"/>
      <c r="K142" s="269"/>
      <c r="L142" s="182"/>
      <c r="M142" s="184"/>
      <c r="N142" s="185"/>
      <c r="O142" s="185"/>
      <c r="P142" s="185"/>
      <c r="Q142" s="185"/>
      <c r="R142" s="185"/>
      <c r="S142" s="185"/>
      <c r="T142" s="186"/>
      <c r="AT142" s="183" t="s">
        <v>124</v>
      </c>
      <c r="AU142" s="183" t="s">
        <v>80</v>
      </c>
      <c r="AV142" s="181" t="s">
        <v>80</v>
      </c>
      <c r="AW142" s="181" t="s">
        <v>28</v>
      </c>
      <c r="AX142" s="181" t="s">
        <v>76</v>
      </c>
      <c r="AY142" s="183" t="s">
        <v>116</v>
      </c>
    </row>
    <row r="143" spans="1:65" s="139" customFormat="1" ht="24">
      <c r="A143" s="136"/>
      <c r="B143" s="81"/>
      <c r="C143" s="264" t="s">
        <v>159</v>
      </c>
      <c r="D143" s="264" t="s">
        <v>118</v>
      </c>
      <c r="E143" s="265" t="s">
        <v>160</v>
      </c>
      <c r="F143" s="266" t="s">
        <v>161</v>
      </c>
      <c r="G143" s="267" t="s">
        <v>121</v>
      </c>
      <c r="H143" s="268">
        <v>40</v>
      </c>
      <c r="I143" s="124">
        <v>0</v>
      </c>
      <c r="J143" s="286">
        <f>ROUND(I143*H143,2)</f>
        <v>0</v>
      </c>
      <c r="K143" s="266" t="s">
        <v>122</v>
      </c>
      <c r="L143" s="81"/>
      <c r="M143" s="175" t="s">
        <v>1</v>
      </c>
      <c r="N143" s="176" t="s">
        <v>36</v>
      </c>
      <c r="O143" s="177">
        <v>0.66800000000000004</v>
      </c>
      <c r="P143" s="177">
        <f>O143*H143</f>
        <v>26.720000000000002</v>
      </c>
      <c r="Q143" s="177">
        <v>0</v>
      </c>
      <c r="R143" s="177">
        <f>Q143*H143</f>
        <v>0</v>
      </c>
      <c r="S143" s="177">
        <v>0</v>
      </c>
      <c r="T143" s="178">
        <f>S143*H143</f>
        <v>0</v>
      </c>
      <c r="U143" s="136"/>
      <c r="V143" s="136"/>
      <c r="W143" s="136"/>
      <c r="X143" s="136"/>
      <c r="Y143" s="136"/>
      <c r="Z143" s="136"/>
      <c r="AA143" s="136"/>
      <c r="AB143" s="136"/>
      <c r="AC143" s="136"/>
      <c r="AD143" s="136"/>
      <c r="AE143" s="136"/>
      <c r="AR143" s="179" t="s">
        <v>79</v>
      </c>
      <c r="AT143" s="179" t="s">
        <v>118</v>
      </c>
      <c r="AU143" s="179" t="s">
        <v>80</v>
      </c>
      <c r="AY143" s="131" t="s">
        <v>116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131" t="s">
        <v>76</v>
      </c>
      <c r="BK143" s="180">
        <f>ROUND(I143*H143,2)</f>
        <v>0</v>
      </c>
      <c r="BL143" s="131" t="s">
        <v>79</v>
      </c>
      <c r="BM143" s="179" t="s">
        <v>162</v>
      </c>
    </row>
    <row r="144" spans="1:65" s="139" customFormat="1" ht="24">
      <c r="A144" s="136"/>
      <c r="B144" s="81"/>
      <c r="C144" s="264" t="s">
        <v>163</v>
      </c>
      <c r="D144" s="264" t="s">
        <v>118</v>
      </c>
      <c r="E144" s="265" t="s">
        <v>164</v>
      </c>
      <c r="F144" s="266" t="s">
        <v>165</v>
      </c>
      <c r="G144" s="267" t="s">
        <v>121</v>
      </c>
      <c r="H144" s="268">
        <v>40</v>
      </c>
      <c r="I144" s="124">
        <v>0</v>
      </c>
      <c r="J144" s="286">
        <f>ROUND(I144*H144,2)</f>
        <v>0</v>
      </c>
      <c r="K144" s="266" t="s">
        <v>122</v>
      </c>
      <c r="L144" s="81"/>
      <c r="M144" s="175" t="s">
        <v>1</v>
      </c>
      <c r="N144" s="176" t="s">
        <v>36</v>
      </c>
      <c r="O144" s="177">
        <v>5.8000000000000003E-2</v>
      </c>
      <c r="P144" s="177">
        <f>O144*H144</f>
        <v>2.3200000000000003</v>
      </c>
      <c r="Q144" s="177">
        <v>0</v>
      </c>
      <c r="R144" s="177">
        <f>Q144*H144</f>
        <v>0</v>
      </c>
      <c r="S144" s="177">
        <v>0</v>
      </c>
      <c r="T144" s="178">
        <f>S144*H144</f>
        <v>0</v>
      </c>
      <c r="U144" s="136"/>
      <c r="V144" s="136"/>
      <c r="W144" s="136"/>
      <c r="X144" s="136"/>
      <c r="Y144" s="136"/>
      <c r="Z144" s="136"/>
      <c r="AA144" s="136"/>
      <c r="AB144" s="136"/>
      <c r="AC144" s="136"/>
      <c r="AD144" s="136"/>
      <c r="AE144" s="136"/>
      <c r="AR144" s="179" t="s">
        <v>79</v>
      </c>
      <c r="AT144" s="179" t="s">
        <v>118</v>
      </c>
      <c r="AU144" s="179" t="s">
        <v>80</v>
      </c>
      <c r="AY144" s="131" t="s">
        <v>116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131" t="s">
        <v>76</v>
      </c>
      <c r="BK144" s="180">
        <f>ROUND(I144*H144,2)</f>
        <v>0</v>
      </c>
      <c r="BL144" s="131" t="s">
        <v>79</v>
      </c>
      <c r="BM144" s="179" t="s">
        <v>166</v>
      </c>
    </row>
    <row r="145" spans="1:65" s="139" customFormat="1" ht="16.5" customHeight="1">
      <c r="A145" s="136"/>
      <c r="B145" s="81"/>
      <c r="C145" s="277" t="s">
        <v>167</v>
      </c>
      <c r="D145" s="277" t="s">
        <v>168</v>
      </c>
      <c r="E145" s="278" t="s">
        <v>169</v>
      </c>
      <c r="F145" s="279" t="s">
        <v>170</v>
      </c>
      <c r="G145" s="280" t="s">
        <v>171</v>
      </c>
      <c r="H145" s="281">
        <v>1.218</v>
      </c>
      <c r="I145" s="125">
        <v>0</v>
      </c>
      <c r="J145" s="287">
        <f>ROUND(I145*H145,2)</f>
        <v>0</v>
      </c>
      <c r="K145" s="279" t="s">
        <v>122</v>
      </c>
      <c r="L145" s="193"/>
      <c r="M145" s="194" t="s">
        <v>1</v>
      </c>
      <c r="N145" s="195" t="s">
        <v>36</v>
      </c>
      <c r="O145" s="177">
        <v>0</v>
      </c>
      <c r="P145" s="177">
        <f>O145*H145</f>
        <v>0</v>
      </c>
      <c r="Q145" s="177">
        <v>1E-3</v>
      </c>
      <c r="R145" s="177">
        <f>Q145*H145</f>
        <v>1.2179999999999999E-3</v>
      </c>
      <c r="S145" s="177">
        <v>0</v>
      </c>
      <c r="T145" s="178">
        <f>S145*H145</f>
        <v>0</v>
      </c>
      <c r="U145" s="136"/>
      <c r="V145" s="136"/>
      <c r="W145" s="136"/>
      <c r="X145" s="136"/>
      <c r="Y145" s="136"/>
      <c r="Z145" s="136"/>
      <c r="AA145" s="136"/>
      <c r="AB145" s="136"/>
      <c r="AC145" s="136"/>
      <c r="AD145" s="136"/>
      <c r="AE145" s="136"/>
      <c r="AR145" s="179" t="s">
        <v>159</v>
      </c>
      <c r="AT145" s="179" t="s">
        <v>168</v>
      </c>
      <c r="AU145" s="179" t="s">
        <v>80</v>
      </c>
      <c r="AY145" s="131" t="s">
        <v>116</v>
      </c>
      <c r="BE145" s="180">
        <f>IF(N145="základní",J145,0)</f>
        <v>0</v>
      </c>
      <c r="BF145" s="180">
        <f>IF(N145="snížená",J145,0)</f>
        <v>0</v>
      </c>
      <c r="BG145" s="180">
        <f>IF(N145="zákl. přenesená",J145,0)</f>
        <v>0</v>
      </c>
      <c r="BH145" s="180">
        <f>IF(N145="sníž. přenesená",J145,0)</f>
        <v>0</v>
      </c>
      <c r="BI145" s="180">
        <f>IF(N145="nulová",J145,0)</f>
        <v>0</v>
      </c>
      <c r="BJ145" s="131" t="s">
        <v>76</v>
      </c>
      <c r="BK145" s="180">
        <f>ROUND(I145*H145,2)</f>
        <v>0</v>
      </c>
      <c r="BL145" s="131" t="s">
        <v>79</v>
      </c>
      <c r="BM145" s="179" t="s">
        <v>172</v>
      </c>
    </row>
    <row r="146" spans="1:65" s="139" customFormat="1" ht="21.75" customHeight="1">
      <c r="A146" s="136"/>
      <c r="B146" s="81"/>
      <c r="C146" s="264" t="s">
        <v>173</v>
      </c>
      <c r="D146" s="264" t="s">
        <v>118</v>
      </c>
      <c r="E146" s="265" t="s">
        <v>174</v>
      </c>
      <c r="F146" s="266" t="s">
        <v>175</v>
      </c>
      <c r="G146" s="267" t="s">
        <v>121</v>
      </c>
      <c r="H146" s="268">
        <v>40</v>
      </c>
      <c r="I146" s="124">
        <v>0</v>
      </c>
      <c r="J146" s="286">
        <f>ROUND(I146*H146,2)</f>
        <v>0</v>
      </c>
      <c r="K146" s="266" t="s">
        <v>122</v>
      </c>
      <c r="L146" s="81"/>
      <c r="M146" s="175" t="s">
        <v>1</v>
      </c>
      <c r="N146" s="176" t="s">
        <v>36</v>
      </c>
      <c r="O146" s="177">
        <v>1.4999999999999999E-2</v>
      </c>
      <c r="P146" s="177">
        <f>O146*H146</f>
        <v>0.6</v>
      </c>
      <c r="Q146" s="177">
        <v>0</v>
      </c>
      <c r="R146" s="177">
        <f>Q146*H146</f>
        <v>0</v>
      </c>
      <c r="S146" s="177">
        <v>0</v>
      </c>
      <c r="T146" s="178">
        <f>S146*H146</f>
        <v>0</v>
      </c>
      <c r="U146" s="136"/>
      <c r="V146" s="136"/>
      <c r="W146" s="136"/>
      <c r="X146" s="136"/>
      <c r="Y146" s="136"/>
      <c r="Z146" s="136"/>
      <c r="AA146" s="136"/>
      <c r="AB146" s="136"/>
      <c r="AC146" s="136"/>
      <c r="AD146" s="136"/>
      <c r="AE146" s="136"/>
      <c r="AR146" s="179" t="s">
        <v>79</v>
      </c>
      <c r="AT146" s="179" t="s">
        <v>118</v>
      </c>
      <c r="AU146" s="179" t="s">
        <v>80</v>
      </c>
      <c r="AY146" s="131" t="s">
        <v>116</v>
      </c>
      <c r="BE146" s="180">
        <f>IF(N146="základní",J146,0)</f>
        <v>0</v>
      </c>
      <c r="BF146" s="180">
        <f>IF(N146="snížená",J146,0)</f>
        <v>0</v>
      </c>
      <c r="BG146" s="180">
        <f>IF(N146="zákl. přenesená",J146,0)</f>
        <v>0</v>
      </c>
      <c r="BH146" s="180">
        <f>IF(N146="sníž. přenesená",J146,0)</f>
        <v>0</v>
      </c>
      <c r="BI146" s="180">
        <f>IF(N146="nulová",J146,0)</f>
        <v>0</v>
      </c>
      <c r="BJ146" s="131" t="s">
        <v>76</v>
      </c>
      <c r="BK146" s="180">
        <f>ROUND(I146*H146,2)</f>
        <v>0</v>
      </c>
      <c r="BL146" s="131" t="s">
        <v>79</v>
      </c>
      <c r="BM146" s="179" t="s">
        <v>176</v>
      </c>
    </row>
    <row r="147" spans="1:65" s="139" customFormat="1" ht="16.5" customHeight="1">
      <c r="A147" s="136"/>
      <c r="B147" s="81"/>
      <c r="C147" s="264" t="s">
        <v>177</v>
      </c>
      <c r="D147" s="264" t="s">
        <v>118</v>
      </c>
      <c r="E147" s="265" t="s">
        <v>178</v>
      </c>
      <c r="F147" s="266" t="s">
        <v>179</v>
      </c>
      <c r="G147" s="267" t="s">
        <v>121</v>
      </c>
      <c r="H147" s="268">
        <v>40</v>
      </c>
      <c r="I147" s="124">
        <v>0</v>
      </c>
      <c r="J147" s="286">
        <f>ROUND(I147*H147,2)</f>
        <v>0</v>
      </c>
      <c r="K147" s="266" t="s">
        <v>122</v>
      </c>
      <c r="L147" s="81"/>
      <c r="M147" s="175" t="s">
        <v>1</v>
      </c>
      <c r="N147" s="176" t="s">
        <v>36</v>
      </c>
      <c r="O147" s="177">
        <v>1E-3</v>
      </c>
      <c r="P147" s="177">
        <f>O147*H147</f>
        <v>0.04</v>
      </c>
      <c r="Q147" s="177">
        <v>0</v>
      </c>
      <c r="R147" s="177">
        <f>Q147*H147</f>
        <v>0</v>
      </c>
      <c r="S147" s="177">
        <v>0</v>
      </c>
      <c r="T147" s="178">
        <f>S147*H147</f>
        <v>0</v>
      </c>
      <c r="U147" s="136"/>
      <c r="V147" s="136"/>
      <c r="W147" s="136"/>
      <c r="X147" s="136"/>
      <c r="Y147" s="136"/>
      <c r="Z147" s="136"/>
      <c r="AA147" s="136"/>
      <c r="AB147" s="136"/>
      <c r="AC147" s="136"/>
      <c r="AD147" s="136"/>
      <c r="AE147" s="136"/>
      <c r="AR147" s="179" t="s">
        <v>79</v>
      </c>
      <c r="AT147" s="179" t="s">
        <v>118</v>
      </c>
      <c r="AU147" s="179" t="s">
        <v>80</v>
      </c>
      <c r="AY147" s="131" t="s">
        <v>116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131" t="s">
        <v>76</v>
      </c>
      <c r="BK147" s="180">
        <f>ROUND(I147*H147,2)</f>
        <v>0</v>
      </c>
      <c r="BL147" s="131" t="s">
        <v>79</v>
      </c>
      <c r="BM147" s="179" t="s">
        <v>180</v>
      </c>
    </row>
    <row r="148" spans="1:65" s="166" customFormat="1" ht="22.9" customHeight="1">
      <c r="B148" s="167"/>
      <c r="C148" s="258"/>
      <c r="D148" s="259" t="s">
        <v>70</v>
      </c>
      <c r="E148" s="262" t="s">
        <v>141</v>
      </c>
      <c r="F148" s="262" t="s">
        <v>181</v>
      </c>
      <c r="G148" s="258"/>
      <c r="H148" s="258"/>
      <c r="J148" s="263">
        <f>BK148</f>
        <v>0</v>
      </c>
      <c r="K148" s="258"/>
      <c r="L148" s="167"/>
      <c r="M148" s="169"/>
      <c r="N148" s="170"/>
      <c r="O148" s="170"/>
      <c r="P148" s="171">
        <f>SUM(P149:P175)</f>
        <v>133.78025000000002</v>
      </c>
      <c r="Q148" s="170"/>
      <c r="R148" s="171">
        <f>SUM(R149:R175)</f>
        <v>178.963584</v>
      </c>
      <c r="S148" s="170"/>
      <c r="T148" s="172">
        <f>SUM(T149:T175)</f>
        <v>0</v>
      </c>
      <c r="AR148" s="168" t="s">
        <v>76</v>
      </c>
      <c r="AT148" s="173" t="s">
        <v>70</v>
      </c>
      <c r="AU148" s="173" t="s">
        <v>76</v>
      </c>
      <c r="AY148" s="168" t="s">
        <v>116</v>
      </c>
      <c r="BK148" s="174">
        <f>SUM(BK149:BK175)</f>
        <v>0</v>
      </c>
    </row>
    <row r="149" spans="1:65" s="139" customFormat="1" ht="16.5" customHeight="1">
      <c r="A149" s="136"/>
      <c r="B149" s="81"/>
      <c r="C149" s="264" t="s">
        <v>182</v>
      </c>
      <c r="D149" s="264" t="s">
        <v>118</v>
      </c>
      <c r="E149" s="265" t="s">
        <v>183</v>
      </c>
      <c r="F149" s="266" t="s">
        <v>184</v>
      </c>
      <c r="G149" s="267" t="s">
        <v>121</v>
      </c>
      <c r="H149" s="268">
        <v>93.75</v>
      </c>
      <c r="I149" s="124">
        <v>0</v>
      </c>
      <c r="J149" s="286">
        <f>ROUND(I149*H149,2)</f>
        <v>0</v>
      </c>
      <c r="K149" s="266" t="s">
        <v>122</v>
      </c>
      <c r="L149" s="81"/>
      <c r="M149" s="175" t="s">
        <v>1</v>
      </c>
      <c r="N149" s="176" t="s">
        <v>36</v>
      </c>
      <c r="O149" s="177">
        <v>2.3E-2</v>
      </c>
      <c r="P149" s="177">
        <f>O149*H149</f>
        <v>2.15625</v>
      </c>
      <c r="Q149" s="177">
        <v>0.23</v>
      </c>
      <c r="R149" s="177">
        <f>Q149*H149</f>
        <v>21.5625</v>
      </c>
      <c r="S149" s="177">
        <v>0</v>
      </c>
      <c r="T149" s="178">
        <f>S149*H149</f>
        <v>0</v>
      </c>
      <c r="U149" s="136"/>
      <c r="V149" s="136"/>
      <c r="W149" s="136"/>
      <c r="X149" s="136"/>
      <c r="Y149" s="136"/>
      <c r="Z149" s="136"/>
      <c r="AA149" s="136"/>
      <c r="AB149" s="136"/>
      <c r="AC149" s="136"/>
      <c r="AD149" s="136"/>
      <c r="AE149" s="136"/>
      <c r="AR149" s="179" t="s">
        <v>79</v>
      </c>
      <c r="AT149" s="179" t="s">
        <v>118</v>
      </c>
      <c r="AU149" s="179" t="s">
        <v>80</v>
      </c>
      <c r="AY149" s="131" t="s">
        <v>116</v>
      </c>
      <c r="BE149" s="180">
        <f>IF(N149="základní",J149,0)</f>
        <v>0</v>
      </c>
      <c r="BF149" s="180">
        <f>IF(N149="snížená",J149,0)</f>
        <v>0</v>
      </c>
      <c r="BG149" s="180">
        <f>IF(N149="zákl. přenesená",J149,0)</f>
        <v>0</v>
      </c>
      <c r="BH149" s="180">
        <f>IF(N149="sníž. přenesená",J149,0)</f>
        <v>0</v>
      </c>
      <c r="BI149" s="180">
        <f>IF(N149="nulová",J149,0)</f>
        <v>0</v>
      </c>
      <c r="BJ149" s="131" t="s">
        <v>76</v>
      </c>
      <c r="BK149" s="180">
        <f>ROUND(I149*H149,2)</f>
        <v>0</v>
      </c>
      <c r="BL149" s="131" t="s">
        <v>79</v>
      </c>
      <c r="BM149" s="179" t="s">
        <v>185</v>
      </c>
    </row>
    <row r="150" spans="1:65" s="187" customFormat="1">
      <c r="B150" s="188"/>
      <c r="C150" s="274"/>
      <c r="D150" s="270" t="s">
        <v>124</v>
      </c>
      <c r="E150" s="275" t="s">
        <v>1</v>
      </c>
      <c r="F150" s="276" t="s">
        <v>186</v>
      </c>
      <c r="G150" s="274"/>
      <c r="H150" s="275" t="s">
        <v>1</v>
      </c>
      <c r="J150" s="274"/>
      <c r="K150" s="274"/>
      <c r="L150" s="188"/>
      <c r="M150" s="190"/>
      <c r="N150" s="191"/>
      <c r="O150" s="191"/>
      <c r="P150" s="191"/>
      <c r="Q150" s="191"/>
      <c r="R150" s="191"/>
      <c r="S150" s="191"/>
      <c r="T150" s="192"/>
      <c r="AT150" s="189" t="s">
        <v>124</v>
      </c>
      <c r="AU150" s="189" t="s">
        <v>80</v>
      </c>
      <c r="AV150" s="187" t="s">
        <v>76</v>
      </c>
      <c r="AW150" s="187" t="s">
        <v>28</v>
      </c>
      <c r="AX150" s="187" t="s">
        <v>71</v>
      </c>
      <c r="AY150" s="189" t="s">
        <v>116</v>
      </c>
    </row>
    <row r="151" spans="1:65" s="181" customFormat="1">
      <c r="B151" s="182"/>
      <c r="C151" s="269"/>
      <c r="D151" s="270" t="s">
        <v>124</v>
      </c>
      <c r="E151" s="271" t="s">
        <v>1</v>
      </c>
      <c r="F151" s="272" t="s">
        <v>187</v>
      </c>
      <c r="G151" s="269"/>
      <c r="H151" s="273">
        <v>69.75</v>
      </c>
      <c r="J151" s="269"/>
      <c r="K151" s="269"/>
      <c r="L151" s="182"/>
      <c r="M151" s="184"/>
      <c r="N151" s="185"/>
      <c r="O151" s="185"/>
      <c r="P151" s="185"/>
      <c r="Q151" s="185"/>
      <c r="R151" s="185"/>
      <c r="S151" s="185"/>
      <c r="T151" s="186"/>
      <c r="AT151" s="183" t="s">
        <v>124</v>
      </c>
      <c r="AU151" s="183" t="s">
        <v>80</v>
      </c>
      <c r="AV151" s="181" t="s">
        <v>80</v>
      </c>
      <c r="AW151" s="181" t="s">
        <v>28</v>
      </c>
      <c r="AX151" s="181" t="s">
        <v>71</v>
      </c>
      <c r="AY151" s="183" t="s">
        <v>116</v>
      </c>
    </row>
    <row r="152" spans="1:65" s="181" customFormat="1">
      <c r="B152" s="182"/>
      <c r="C152" s="269"/>
      <c r="D152" s="270" t="s">
        <v>124</v>
      </c>
      <c r="E152" s="271" t="s">
        <v>1</v>
      </c>
      <c r="F152" s="272" t="s">
        <v>188</v>
      </c>
      <c r="G152" s="269"/>
      <c r="H152" s="273">
        <v>24</v>
      </c>
      <c r="J152" s="269"/>
      <c r="K152" s="269"/>
      <c r="L152" s="182"/>
      <c r="M152" s="184"/>
      <c r="N152" s="185"/>
      <c r="O152" s="185"/>
      <c r="P152" s="185"/>
      <c r="Q152" s="185"/>
      <c r="R152" s="185"/>
      <c r="S152" s="185"/>
      <c r="T152" s="186"/>
      <c r="AT152" s="183" t="s">
        <v>124</v>
      </c>
      <c r="AU152" s="183" t="s">
        <v>80</v>
      </c>
      <c r="AV152" s="181" t="s">
        <v>80</v>
      </c>
      <c r="AW152" s="181" t="s">
        <v>28</v>
      </c>
      <c r="AX152" s="181" t="s">
        <v>71</v>
      </c>
      <c r="AY152" s="183" t="s">
        <v>116</v>
      </c>
    </row>
    <row r="153" spans="1:65" s="196" customFormat="1">
      <c r="B153" s="197"/>
      <c r="C153" s="282"/>
      <c r="D153" s="270" t="s">
        <v>124</v>
      </c>
      <c r="E153" s="283" t="s">
        <v>1</v>
      </c>
      <c r="F153" s="284" t="s">
        <v>189</v>
      </c>
      <c r="G153" s="282"/>
      <c r="H153" s="285">
        <v>93.75</v>
      </c>
      <c r="J153" s="282"/>
      <c r="K153" s="282"/>
      <c r="L153" s="197"/>
      <c r="M153" s="199"/>
      <c r="N153" s="200"/>
      <c r="O153" s="200"/>
      <c r="P153" s="200"/>
      <c r="Q153" s="200"/>
      <c r="R153" s="200"/>
      <c r="S153" s="200"/>
      <c r="T153" s="201"/>
      <c r="AT153" s="198" t="s">
        <v>124</v>
      </c>
      <c r="AU153" s="198" t="s">
        <v>80</v>
      </c>
      <c r="AV153" s="196" t="s">
        <v>79</v>
      </c>
      <c r="AW153" s="196" t="s">
        <v>28</v>
      </c>
      <c r="AX153" s="196" t="s">
        <v>76</v>
      </c>
      <c r="AY153" s="198" t="s">
        <v>116</v>
      </c>
    </row>
    <row r="154" spans="1:65" s="139" customFormat="1" ht="16.5" customHeight="1">
      <c r="A154" s="136"/>
      <c r="B154" s="81"/>
      <c r="C154" s="264" t="s">
        <v>190</v>
      </c>
      <c r="D154" s="264" t="s">
        <v>118</v>
      </c>
      <c r="E154" s="265" t="s">
        <v>191</v>
      </c>
      <c r="F154" s="266" t="s">
        <v>192</v>
      </c>
      <c r="G154" s="267" t="s">
        <v>121</v>
      </c>
      <c r="H154" s="268">
        <v>190</v>
      </c>
      <c r="I154" s="124">
        <v>0</v>
      </c>
      <c r="J154" s="286">
        <f>ROUND(I154*H154,2)</f>
        <v>0</v>
      </c>
      <c r="K154" s="266" t="s">
        <v>122</v>
      </c>
      <c r="L154" s="81"/>
      <c r="M154" s="175" t="s">
        <v>1</v>
      </c>
      <c r="N154" s="176" t="s">
        <v>36</v>
      </c>
      <c r="O154" s="177">
        <v>2.9000000000000001E-2</v>
      </c>
      <c r="P154" s="177">
        <f>O154*H154</f>
        <v>5.5100000000000007</v>
      </c>
      <c r="Q154" s="177">
        <v>0.46</v>
      </c>
      <c r="R154" s="177">
        <f>Q154*H154</f>
        <v>87.4</v>
      </c>
      <c r="S154" s="177">
        <v>0</v>
      </c>
      <c r="T154" s="178">
        <f>S154*H154</f>
        <v>0</v>
      </c>
      <c r="U154" s="136"/>
      <c r="V154" s="136"/>
      <c r="W154" s="136"/>
      <c r="X154" s="136"/>
      <c r="Y154" s="136"/>
      <c r="Z154" s="136"/>
      <c r="AA154" s="136"/>
      <c r="AB154" s="136"/>
      <c r="AC154" s="136"/>
      <c r="AD154" s="136"/>
      <c r="AE154" s="136"/>
      <c r="AR154" s="179" t="s">
        <v>79</v>
      </c>
      <c r="AT154" s="179" t="s">
        <v>118</v>
      </c>
      <c r="AU154" s="179" t="s">
        <v>80</v>
      </c>
      <c r="AY154" s="131" t="s">
        <v>116</v>
      </c>
      <c r="BE154" s="180">
        <f>IF(N154="základní",J154,0)</f>
        <v>0</v>
      </c>
      <c r="BF154" s="180">
        <f>IF(N154="snížená",J154,0)</f>
        <v>0</v>
      </c>
      <c r="BG154" s="180">
        <f>IF(N154="zákl. přenesená",J154,0)</f>
        <v>0</v>
      </c>
      <c r="BH154" s="180">
        <f>IF(N154="sníž. přenesená",J154,0)</f>
        <v>0</v>
      </c>
      <c r="BI154" s="180">
        <f>IF(N154="nulová",J154,0)</f>
        <v>0</v>
      </c>
      <c r="BJ154" s="131" t="s">
        <v>76</v>
      </c>
      <c r="BK154" s="180">
        <f>ROUND(I154*H154,2)</f>
        <v>0</v>
      </c>
      <c r="BL154" s="131" t="s">
        <v>79</v>
      </c>
      <c r="BM154" s="179" t="s">
        <v>193</v>
      </c>
    </row>
    <row r="155" spans="1:65" s="181" customFormat="1">
      <c r="B155" s="182"/>
      <c r="C155" s="269"/>
      <c r="D155" s="270" t="s">
        <v>124</v>
      </c>
      <c r="E155" s="271" t="s">
        <v>1</v>
      </c>
      <c r="F155" s="272" t="s">
        <v>348</v>
      </c>
      <c r="G155" s="269"/>
      <c r="H155" s="273">
        <v>190</v>
      </c>
      <c r="J155" s="269"/>
      <c r="K155" s="269"/>
      <c r="L155" s="182"/>
      <c r="M155" s="184"/>
      <c r="N155" s="185"/>
      <c r="O155" s="185"/>
      <c r="P155" s="185"/>
      <c r="Q155" s="185"/>
      <c r="R155" s="185"/>
      <c r="S155" s="185"/>
      <c r="T155" s="186"/>
      <c r="AT155" s="183" t="s">
        <v>124</v>
      </c>
      <c r="AU155" s="183" t="s">
        <v>80</v>
      </c>
      <c r="AV155" s="181" t="s">
        <v>80</v>
      </c>
      <c r="AW155" s="181" t="s">
        <v>28</v>
      </c>
      <c r="AX155" s="181" t="s">
        <v>76</v>
      </c>
      <c r="AY155" s="183" t="s">
        <v>116</v>
      </c>
    </row>
    <row r="156" spans="1:65" s="139" customFormat="1" ht="16.5" customHeight="1">
      <c r="A156" s="136"/>
      <c r="B156" s="81"/>
      <c r="C156" s="264" t="s">
        <v>8</v>
      </c>
      <c r="D156" s="264" t="s">
        <v>118</v>
      </c>
      <c r="E156" s="265" t="s">
        <v>194</v>
      </c>
      <c r="F156" s="266" t="s">
        <v>195</v>
      </c>
      <c r="G156" s="267" t="s">
        <v>121</v>
      </c>
      <c r="H156" s="268">
        <v>17</v>
      </c>
      <c r="I156" s="124">
        <v>0</v>
      </c>
      <c r="J156" s="286">
        <f>ROUND(I156*H156,2)</f>
        <v>0</v>
      </c>
      <c r="K156" s="266" t="s">
        <v>122</v>
      </c>
      <c r="L156" s="81"/>
      <c r="M156" s="175" t="s">
        <v>1</v>
      </c>
      <c r="N156" s="176" t="s">
        <v>36</v>
      </c>
      <c r="O156" s="177">
        <v>3.1E-2</v>
      </c>
      <c r="P156" s="177">
        <f>O156*H156</f>
        <v>0.52700000000000002</v>
      </c>
      <c r="Q156" s="177">
        <v>0.57499999999999996</v>
      </c>
      <c r="R156" s="177">
        <f>Q156*H156</f>
        <v>9.7749999999999986</v>
      </c>
      <c r="S156" s="177">
        <v>0</v>
      </c>
      <c r="T156" s="178">
        <f>S156*H156</f>
        <v>0</v>
      </c>
      <c r="U156" s="136"/>
      <c r="V156" s="136"/>
      <c r="W156" s="136"/>
      <c r="X156" s="136"/>
      <c r="Y156" s="136"/>
      <c r="Z156" s="136"/>
      <c r="AA156" s="136"/>
      <c r="AB156" s="136"/>
      <c r="AC156" s="136"/>
      <c r="AD156" s="136"/>
      <c r="AE156" s="136"/>
      <c r="AR156" s="179" t="s">
        <v>79</v>
      </c>
      <c r="AT156" s="179" t="s">
        <v>118</v>
      </c>
      <c r="AU156" s="179" t="s">
        <v>80</v>
      </c>
      <c r="AY156" s="131" t="s">
        <v>116</v>
      </c>
      <c r="BE156" s="180">
        <f>IF(N156="základní",J156,0)</f>
        <v>0</v>
      </c>
      <c r="BF156" s="180">
        <f>IF(N156="snížená",J156,0)</f>
        <v>0</v>
      </c>
      <c r="BG156" s="180">
        <f>IF(N156="zákl. přenesená",J156,0)</f>
        <v>0</v>
      </c>
      <c r="BH156" s="180">
        <f>IF(N156="sníž. přenesená",J156,0)</f>
        <v>0</v>
      </c>
      <c r="BI156" s="180">
        <f>IF(N156="nulová",J156,0)</f>
        <v>0</v>
      </c>
      <c r="BJ156" s="131" t="s">
        <v>76</v>
      </c>
      <c r="BK156" s="180">
        <f>ROUND(I156*H156,2)</f>
        <v>0</v>
      </c>
      <c r="BL156" s="131" t="s">
        <v>79</v>
      </c>
      <c r="BM156" s="179" t="s">
        <v>196</v>
      </c>
    </row>
    <row r="157" spans="1:65" s="139" customFormat="1" ht="24">
      <c r="A157" s="136"/>
      <c r="B157" s="81"/>
      <c r="C157" s="264" t="s">
        <v>197</v>
      </c>
      <c r="D157" s="264" t="s">
        <v>118</v>
      </c>
      <c r="E157" s="265" t="s">
        <v>198</v>
      </c>
      <c r="F157" s="266" t="s">
        <v>199</v>
      </c>
      <c r="G157" s="267" t="s">
        <v>121</v>
      </c>
      <c r="H157" s="268">
        <v>70</v>
      </c>
      <c r="I157" s="124">
        <v>0</v>
      </c>
      <c r="J157" s="286">
        <f>ROUND(I157*H157,2)</f>
        <v>0</v>
      </c>
      <c r="K157" s="266" t="s">
        <v>122</v>
      </c>
      <c r="L157" s="81"/>
      <c r="M157" s="175" t="s">
        <v>1</v>
      </c>
      <c r="N157" s="176" t="s">
        <v>36</v>
      </c>
      <c r="O157" s="177">
        <v>2E-3</v>
      </c>
      <c r="P157" s="177">
        <f>O157*H157</f>
        <v>0.14000000000000001</v>
      </c>
      <c r="Q157" s="177">
        <v>7.1000000000000002E-4</v>
      </c>
      <c r="R157" s="177">
        <f>Q157*H157</f>
        <v>4.9700000000000001E-2</v>
      </c>
      <c r="S157" s="177">
        <v>0</v>
      </c>
      <c r="T157" s="178">
        <f>S157*H157</f>
        <v>0</v>
      </c>
      <c r="U157" s="136"/>
      <c r="V157" s="136"/>
      <c r="W157" s="136"/>
      <c r="X157" s="136"/>
      <c r="Y157" s="136"/>
      <c r="Z157" s="136"/>
      <c r="AA157" s="136"/>
      <c r="AB157" s="136"/>
      <c r="AC157" s="136"/>
      <c r="AD157" s="136"/>
      <c r="AE157" s="136"/>
      <c r="AR157" s="179" t="s">
        <v>79</v>
      </c>
      <c r="AT157" s="179" t="s">
        <v>118</v>
      </c>
      <c r="AU157" s="179" t="s">
        <v>80</v>
      </c>
      <c r="AY157" s="131" t="s">
        <v>116</v>
      </c>
      <c r="BE157" s="180">
        <f>IF(N157="základní",J157,0)</f>
        <v>0</v>
      </c>
      <c r="BF157" s="180">
        <f>IF(N157="snížená",J157,0)</f>
        <v>0</v>
      </c>
      <c r="BG157" s="180">
        <f>IF(N157="zákl. přenesená",J157,0)</f>
        <v>0</v>
      </c>
      <c r="BH157" s="180">
        <f>IF(N157="sníž. přenesená",J157,0)</f>
        <v>0</v>
      </c>
      <c r="BI157" s="180">
        <f>IF(N157="nulová",J157,0)</f>
        <v>0</v>
      </c>
      <c r="BJ157" s="131" t="s">
        <v>76</v>
      </c>
      <c r="BK157" s="180">
        <f>ROUND(I157*H157,2)</f>
        <v>0</v>
      </c>
      <c r="BL157" s="131" t="s">
        <v>79</v>
      </c>
      <c r="BM157" s="179" t="s">
        <v>200</v>
      </c>
    </row>
    <row r="158" spans="1:65" s="139" customFormat="1" ht="33" customHeight="1">
      <c r="A158" s="136"/>
      <c r="B158" s="81"/>
      <c r="C158" s="264" t="s">
        <v>201</v>
      </c>
      <c r="D158" s="264" t="s">
        <v>118</v>
      </c>
      <c r="E158" s="265" t="s">
        <v>202</v>
      </c>
      <c r="F158" s="266" t="s">
        <v>203</v>
      </c>
      <c r="G158" s="267" t="s">
        <v>121</v>
      </c>
      <c r="H158" s="268">
        <v>70</v>
      </c>
      <c r="I158" s="124">
        <v>0</v>
      </c>
      <c r="J158" s="286">
        <f>ROUND(I158*H158,2)</f>
        <v>0</v>
      </c>
      <c r="K158" s="266" t="s">
        <v>122</v>
      </c>
      <c r="L158" s="81"/>
      <c r="M158" s="175" t="s">
        <v>1</v>
      </c>
      <c r="N158" s="176" t="s">
        <v>36</v>
      </c>
      <c r="O158" s="177">
        <v>7.0999999999999994E-2</v>
      </c>
      <c r="P158" s="177">
        <f>O158*H158</f>
        <v>4.97</v>
      </c>
      <c r="Q158" s="177">
        <v>0.12966</v>
      </c>
      <c r="R158" s="177">
        <f>Q158*H158</f>
        <v>9.0762</v>
      </c>
      <c r="S158" s="177">
        <v>0</v>
      </c>
      <c r="T158" s="178">
        <f>S158*H158</f>
        <v>0</v>
      </c>
      <c r="U158" s="136"/>
      <c r="V158" s="136"/>
      <c r="W158" s="136"/>
      <c r="X158" s="136"/>
      <c r="Y158" s="136"/>
      <c r="Z158" s="136"/>
      <c r="AA158" s="136"/>
      <c r="AB158" s="136"/>
      <c r="AC158" s="136"/>
      <c r="AD158" s="136"/>
      <c r="AE158" s="136"/>
      <c r="AR158" s="179" t="s">
        <v>79</v>
      </c>
      <c r="AT158" s="179" t="s">
        <v>118</v>
      </c>
      <c r="AU158" s="179" t="s">
        <v>80</v>
      </c>
      <c r="AY158" s="131" t="s">
        <v>116</v>
      </c>
      <c r="BE158" s="180">
        <f>IF(N158="základní",J158,0)</f>
        <v>0</v>
      </c>
      <c r="BF158" s="180">
        <f>IF(N158="snížená",J158,0)</f>
        <v>0</v>
      </c>
      <c r="BG158" s="180">
        <f>IF(N158="zákl. přenesená",J158,0)</f>
        <v>0</v>
      </c>
      <c r="BH158" s="180">
        <f>IF(N158="sníž. přenesená",J158,0)</f>
        <v>0</v>
      </c>
      <c r="BI158" s="180">
        <f>IF(N158="nulová",J158,0)</f>
        <v>0</v>
      </c>
      <c r="BJ158" s="131" t="s">
        <v>76</v>
      </c>
      <c r="BK158" s="180">
        <f>ROUND(I158*H158,2)</f>
        <v>0</v>
      </c>
      <c r="BL158" s="131" t="s">
        <v>79</v>
      </c>
      <c r="BM158" s="179" t="s">
        <v>204</v>
      </c>
    </row>
    <row r="159" spans="1:65" s="187" customFormat="1">
      <c r="B159" s="188"/>
      <c r="C159" s="274"/>
      <c r="D159" s="270" t="s">
        <v>124</v>
      </c>
      <c r="E159" s="275" t="s">
        <v>1</v>
      </c>
      <c r="F159" s="276" t="s">
        <v>134</v>
      </c>
      <c r="G159" s="274"/>
      <c r="H159" s="275" t="s">
        <v>1</v>
      </c>
      <c r="J159" s="274"/>
      <c r="K159" s="274"/>
      <c r="L159" s="188"/>
      <c r="M159" s="190"/>
      <c r="N159" s="191"/>
      <c r="O159" s="191"/>
      <c r="P159" s="191"/>
      <c r="Q159" s="191"/>
      <c r="R159" s="191"/>
      <c r="S159" s="191"/>
      <c r="T159" s="192"/>
      <c r="AT159" s="189" t="s">
        <v>124</v>
      </c>
      <c r="AU159" s="189" t="s">
        <v>80</v>
      </c>
      <c r="AV159" s="187" t="s">
        <v>76</v>
      </c>
      <c r="AW159" s="187" t="s">
        <v>28</v>
      </c>
      <c r="AX159" s="187" t="s">
        <v>71</v>
      </c>
      <c r="AY159" s="189" t="s">
        <v>116</v>
      </c>
    </row>
    <row r="160" spans="1:65" s="181" customFormat="1">
      <c r="B160" s="182"/>
      <c r="C160" s="269"/>
      <c r="D160" s="270" t="s">
        <v>124</v>
      </c>
      <c r="E160" s="271" t="s">
        <v>1</v>
      </c>
      <c r="F160" s="272" t="s">
        <v>135</v>
      </c>
      <c r="G160" s="269"/>
      <c r="H160" s="273">
        <v>70</v>
      </c>
      <c r="J160" s="269"/>
      <c r="K160" s="269"/>
      <c r="L160" s="182"/>
      <c r="M160" s="184"/>
      <c r="N160" s="185"/>
      <c r="O160" s="185"/>
      <c r="P160" s="185"/>
      <c r="Q160" s="185"/>
      <c r="R160" s="185"/>
      <c r="S160" s="185"/>
      <c r="T160" s="186"/>
      <c r="AT160" s="183" t="s">
        <v>124</v>
      </c>
      <c r="AU160" s="183" t="s">
        <v>80</v>
      </c>
      <c r="AV160" s="181" t="s">
        <v>80</v>
      </c>
      <c r="AW160" s="181" t="s">
        <v>28</v>
      </c>
      <c r="AX160" s="181" t="s">
        <v>76</v>
      </c>
      <c r="AY160" s="183" t="s">
        <v>116</v>
      </c>
    </row>
    <row r="161" spans="1:65" s="139" customFormat="1" ht="72">
      <c r="A161" s="136"/>
      <c r="B161" s="81"/>
      <c r="C161" s="264" t="s">
        <v>205</v>
      </c>
      <c r="D161" s="264" t="s">
        <v>118</v>
      </c>
      <c r="E161" s="265" t="s">
        <v>206</v>
      </c>
      <c r="F161" s="266" t="s">
        <v>207</v>
      </c>
      <c r="G161" s="267" t="s">
        <v>121</v>
      </c>
      <c r="H161" s="268">
        <v>190</v>
      </c>
      <c r="I161" s="124">
        <v>0</v>
      </c>
      <c r="J161" s="286">
        <f>ROUND(I161*H161,2)</f>
        <v>0</v>
      </c>
      <c r="K161" s="266" t="s">
        <v>122</v>
      </c>
      <c r="L161" s="81"/>
      <c r="M161" s="175" t="s">
        <v>1</v>
      </c>
      <c r="N161" s="176" t="s">
        <v>36</v>
      </c>
      <c r="O161" s="177">
        <v>0.53</v>
      </c>
      <c r="P161" s="177">
        <f>O161*H161</f>
        <v>100.7</v>
      </c>
      <c r="Q161" s="177">
        <v>8.4250000000000005E-2</v>
      </c>
      <c r="R161" s="177">
        <f>Q161*H161</f>
        <v>16.0075</v>
      </c>
      <c r="S161" s="177">
        <v>0</v>
      </c>
      <c r="T161" s="178">
        <f>S161*H161</f>
        <v>0</v>
      </c>
      <c r="U161" s="136"/>
      <c r="V161" s="136"/>
      <c r="W161" s="136"/>
      <c r="X161" s="136"/>
      <c r="Y161" s="136"/>
      <c r="Z161" s="136"/>
      <c r="AA161" s="136"/>
      <c r="AB161" s="136"/>
      <c r="AC161" s="136"/>
      <c r="AD161" s="136"/>
      <c r="AE161" s="136"/>
      <c r="AR161" s="179" t="s">
        <v>79</v>
      </c>
      <c r="AT161" s="179" t="s">
        <v>118</v>
      </c>
      <c r="AU161" s="179" t="s">
        <v>80</v>
      </c>
      <c r="AY161" s="131" t="s">
        <v>116</v>
      </c>
      <c r="BE161" s="180">
        <f>IF(N161="základní",J161,0)</f>
        <v>0</v>
      </c>
      <c r="BF161" s="180">
        <f>IF(N161="snížená",J161,0)</f>
        <v>0</v>
      </c>
      <c r="BG161" s="180">
        <f>IF(N161="zákl. přenesená",J161,0)</f>
        <v>0</v>
      </c>
      <c r="BH161" s="180">
        <f>IF(N161="sníž. přenesená",J161,0)</f>
        <v>0</v>
      </c>
      <c r="BI161" s="180">
        <f>IF(N161="nulová",J161,0)</f>
        <v>0</v>
      </c>
      <c r="BJ161" s="131" t="s">
        <v>76</v>
      </c>
      <c r="BK161" s="180">
        <f>ROUND(I161*H161,2)</f>
        <v>0</v>
      </c>
      <c r="BL161" s="131" t="s">
        <v>79</v>
      </c>
      <c r="BM161" s="179" t="s">
        <v>208</v>
      </c>
    </row>
    <row r="162" spans="1:65" s="181" customFormat="1">
      <c r="B162" s="182"/>
      <c r="C162" s="269"/>
      <c r="D162" s="270" t="s">
        <v>124</v>
      </c>
      <c r="E162" s="271" t="s">
        <v>1</v>
      </c>
      <c r="F162" s="272" t="s">
        <v>346</v>
      </c>
      <c r="G162" s="269"/>
      <c r="H162" s="273">
        <v>128.19999999999999</v>
      </c>
      <c r="J162" s="269"/>
      <c r="K162" s="269"/>
      <c r="L162" s="182"/>
      <c r="M162" s="184"/>
      <c r="N162" s="185"/>
      <c r="O162" s="185"/>
      <c r="P162" s="185"/>
      <c r="Q162" s="185"/>
      <c r="R162" s="185"/>
      <c r="S162" s="185"/>
      <c r="T162" s="186"/>
      <c r="AT162" s="183" t="s">
        <v>124</v>
      </c>
      <c r="AU162" s="183" t="s">
        <v>80</v>
      </c>
      <c r="AV162" s="181" t="s">
        <v>80</v>
      </c>
      <c r="AW162" s="181" t="s">
        <v>28</v>
      </c>
      <c r="AX162" s="181" t="s">
        <v>76</v>
      </c>
      <c r="AY162" s="183" t="s">
        <v>116</v>
      </c>
    </row>
    <row r="163" spans="1:65" s="139" customFormat="1" ht="16.5" customHeight="1">
      <c r="A163" s="136"/>
      <c r="B163" s="81"/>
      <c r="C163" s="277" t="s">
        <v>209</v>
      </c>
      <c r="D163" s="277" t="s">
        <v>168</v>
      </c>
      <c r="E163" s="278" t="s">
        <v>210</v>
      </c>
      <c r="F163" s="279" t="s">
        <v>211</v>
      </c>
      <c r="G163" s="280" t="s">
        <v>121</v>
      </c>
      <c r="H163" s="281">
        <v>221.76</v>
      </c>
      <c r="I163" s="125">
        <v>0</v>
      </c>
      <c r="J163" s="287">
        <f>ROUND(I163*H163,2)</f>
        <v>0</v>
      </c>
      <c r="K163" s="279" t="s">
        <v>1</v>
      </c>
      <c r="L163" s="193"/>
      <c r="M163" s="194" t="s">
        <v>1</v>
      </c>
      <c r="N163" s="195" t="s">
        <v>36</v>
      </c>
      <c r="O163" s="177">
        <v>0</v>
      </c>
      <c r="P163" s="177">
        <f>O163*H163</f>
        <v>0</v>
      </c>
      <c r="Q163" s="177">
        <v>0.13100000000000001</v>
      </c>
      <c r="R163" s="177">
        <f>Q163*H163</f>
        <v>29.050560000000001</v>
      </c>
      <c r="S163" s="177">
        <v>0</v>
      </c>
      <c r="T163" s="178">
        <f>S163*H163</f>
        <v>0</v>
      </c>
      <c r="U163" s="136"/>
      <c r="V163" s="136"/>
      <c r="W163" s="136"/>
      <c r="X163" s="136"/>
      <c r="Y163" s="136"/>
      <c r="Z163" s="136"/>
      <c r="AA163" s="136"/>
      <c r="AB163" s="136"/>
      <c r="AC163" s="136"/>
      <c r="AD163" s="136"/>
      <c r="AE163" s="136"/>
      <c r="AR163" s="179" t="s">
        <v>159</v>
      </c>
      <c r="AT163" s="179" t="s">
        <v>168</v>
      </c>
      <c r="AU163" s="179" t="s">
        <v>80</v>
      </c>
      <c r="AY163" s="131" t="s">
        <v>116</v>
      </c>
      <c r="BE163" s="180">
        <f>IF(N163="základní",J163,0)</f>
        <v>0</v>
      </c>
      <c r="BF163" s="180">
        <f>IF(N163="snížená",J163,0)</f>
        <v>0</v>
      </c>
      <c r="BG163" s="180">
        <f>IF(N163="zákl. přenesená",J163,0)</f>
        <v>0</v>
      </c>
      <c r="BH163" s="180">
        <f>IF(N163="sníž. přenesená",J163,0)</f>
        <v>0</v>
      </c>
      <c r="BI163" s="180">
        <f>IF(N163="nulová",J163,0)</f>
        <v>0</v>
      </c>
      <c r="BJ163" s="131" t="s">
        <v>76</v>
      </c>
      <c r="BK163" s="180">
        <f>ROUND(I163*H163,2)</f>
        <v>0</v>
      </c>
      <c r="BL163" s="131" t="s">
        <v>79</v>
      </c>
      <c r="BM163" s="179" t="s">
        <v>212</v>
      </c>
    </row>
    <row r="164" spans="1:65" s="181" customFormat="1">
      <c r="B164" s="182"/>
      <c r="C164" s="269"/>
      <c r="D164" s="270" t="s">
        <v>124</v>
      </c>
      <c r="E164" s="271" t="s">
        <v>1</v>
      </c>
      <c r="F164" s="272">
        <v>184.8</v>
      </c>
      <c r="G164" s="269"/>
      <c r="H164" s="273">
        <v>184.8</v>
      </c>
      <c r="J164" s="269"/>
      <c r="K164" s="269"/>
      <c r="L164" s="182"/>
      <c r="M164" s="184"/>
      <c r="N164" s="185"/>
      <c r="O164" s="185"/>
      <c r="P164" s="185"/>
      <c r="Q164" s="185"/>
      <c r="R164" s="185"/>
      <c r="S164" s="185"/>
      <c r="T164" s="186"/>
      <c r="AT164" s="183" t="s">
        <v>124</v>
      </c>
      <c r="AU164" s="183" t="s">
        <v>80</v>
      </c>
      <c r="AV164" s="181" t="s">
        <v>80</v>
      </c>
      <c r="AW164" s="181" t="s">
        <v>28</v>
      </c>
      <c r="AX164" s="181" t="s">
        <v>76</v>
      </c>
      <c r="AY164" s="183" t="s">
        <v>116</v>
      </c>
    </row>
    <row r="165" spans="1:65" s="181" customFormat="1">
      <c r="B165" s="182"/>
      <c r="C165" s="269"/>
      <c r="D165" s="270" t="s">
        <v>124</v>
      </c>
      <c r="E165" s="269"/>
      <c r="F165" s="272" t="s">
        <v>347</v>
      </c>
      <c r="G165" s="269"/>
      <c r="H165" s="273">
        <v>221.76</v>
      </c>
      <c r="J165" s="269"/>
      <c r="K165" s="269"/>
      <c r="L165" s="182"/>
      <c r="M165" s="184"/>
      <c r="N165" s="185"/>
      <c r="O165" s="185"/>
      <c r="P165" s="185"/>
      <c r="Q165" s="185"/>
      <c r="R165" s="185"/>
      <c r="S165" s="185"/>
      <c r="T165" s="186"/>
      <c r="AT165" s="183" t="s">
        <v>124</v>
      </c>
      <c r="AU165" s="183" t="s">
        <v>80</v>
      </c>
      <c r="AV165" s="181" t="s">
        <v>80</v>
      </c>
      <c r="AW165" s="181" t="s">
        <v>3</v>
      </c>
      <c r="AX165" s="181" t="s">
        <v>76</v>
      </c>
      <c r="AY165" s="183" t="s">
        <v>116</v>
      </c>
    </row>
    <row r="166" spans="1:65" s="139" customFormat="1" ht="24">
      <c r="A166" s="136"/>
      <c r="B166" s="81"/>
      <c r="C166" s="277" t="s">
        <v>213</v>
      </c>
      <c r="D166" s="277" t="s">
        <v>168</v>
      </c>
      <c r="E166" s="278" t="s">
        <v>214</v>
      </c>
      <c r="F166" s="279" t="s">
        <v>215</v>
      </c>
      <c r="G166" s="280" t="s">
        <v>121</v>
      </c>
      <c r="H166" s="281">
        <v>5.3040000000000003</v>
      </c>
      <c r="I166" s="125">
        <v>0</v>
      </c>
      <c r="J166" s="287">
        <f>ROUND(I166*H166,2)</f>
        <v>0</v>
      </c>
      <c r="K166" s="279" t="s">
        <v>122</v>
      </c>
      <c r="L166" s="193"/>
      <c r="M166" s="194" t="s">
        <v>1</v>
      </c>
      <c r="N166" s="195" t="s">
        <v>36</v>
      </c>
      <c r="O166" s="177">
        <v>0</v>
      </c>
      <c r="P166" s="177">
        <f>O166*H166</f>
        <v>0</v>
      </c>
      <c r="Q166" s="177">
        <v>0.13100000000000001</v>
      </c>
      <c r="R166" s="177">
        <f>Q166*H166</f>
        <v>0.69482400000000011</v>
      </c>
      <c r="S166" s="177">
        <v>0</v>
      </c>
      <c r="T166" s="178">
        <f>S166*H166</f>
        <v>0</v>
      </c>
      <c r="U166" s="136"/>
      <c r="V166" s="136"/>
      <c r="W166" s="136"/>
      <c r="X166" s="136"/>
      <c r="Y166" s="136"/>
      <c r="Z166" s="136"/>
      <c r="AA166" s="136"/>
      <c r="AB166" s="136"/>
      <c r="AC166" s="136"/>
      <c r="AD166" s="136"/>
      <c r="AE166" s="136"/>
      <c r="AR166" s="179" t="s">
        <v>159</v>
      </c>
      <c r="AT166" s="179" t="s">
        <v>168</v>
      </c>
      <c r="AU166" s="179" t="s">
        <v>80</v>
      </c>
      <c r="AY166" s="131" t="s">
        <v>116</v>
      </c>
      <c r="BE166" s="180">
        <f>IF(N166="základní",J166,0)</f>
        <v>0</v>
      </c>
      <c r="BF166" s="180">
        <f>IF(N166="snížená",J166,0)</f>
        <v>0</v>
      </c>
      <c r="BG166" s="180">
        <f>IF(N166="zákl. přenesená",J166,0)</f>
        <v>0</v>
      </c>
      <c r="BH166" s="180">
        <f>IF(N166="sníž. přenesená",J166,0)</f>
        <v>0</v>
      </c>
      <c r="BI166" s="180">
        <f>IF(N166="nulová",J166,0)</f>
        <v>0</v>
      </c>
      <c r="BJ166" s="131" t="s">
        <v>76</v>
      </c>
      <c r="BK166" s="180">
        <f>ROUND(I166*H166,2)</f>
        <v>0</v>
      </c>
      <c r="BL166" s="131" t="s">
        <v>79</v>
      </c>
      <c r="BM166" s="179" t="s">
        <v>216</v>
      </c>
    </row>
    <row r="167" spans="1:65" s="181" customFormat="1">
      <c r="B167" s="182"/>
      <c r="C167" s="269"/>
      <c r="D167" s="270" t="s">
        <v>124</v>
      </c>
      <c r="E167" s="271" t="s">
        <v>1</v>
      </c>
      <c r="F167" s="272" t="s">
        <v>217</v>
      </c>
      <c r="G167" s="269"/>
      <c r="H167" s="273">
        <v>5.2</v>
      </c>
      <c r="J167" s="269"/>
      <c r="K167" s="269"/>
      <c r="L167" s="182"/>
      <c r="M167" s="184"/>
      <c r="N167" s="185"/>
      <c r="O167" s="185"/>
      <c r="P167" s="185"/>
      <c r="Q167" s="185"/>
      <c r="R167" s="185"/>
      <c r="S167" s="185"/>
      <c r="T167" s="186"/>
      <c r="AT167" s="183" t="s">
        <v>124</v>
      </c>
      <c r="AU167" s="183" t="s">
        <v>80</v>
      </c>
      <c r="AV167" s="181" t="s">
        <v>80</v>
      </c>
      <c r="AW167" s="181" t="s">
        <v>28</v>
      </c>
      <c r="AX167" s="181" t="s">
        <v>76</v>
      </c>
      <c r="AY167" s="183" t="s">
        <v>116</v>
      </c>
    </row>
    <row r="168" spans="1:65" s="181" customFormat="1">
      <c r="B168" s="182"/>
      <c r="C168" s="269"/>
      <c r="D168" s="270" t="s">
        <v>124</v>
      </c>
      <c r="E168" s="269"/>
      <c r="F168" s="272" t="s">
        <v>218</v>
      </c>
      <c r="G168" s="269"/>
      <c r="H168" s="273">
        <v>5.3040000000000003</v>
      </c>
      <c r="J168" s="269"/>
      <c r="K168" s="269"/>
      <c r="L168" s="182"/>
      <c r="M168" s="184"/>
      <c r="N168" s="185"/>
      <c r="O168" s="185"/>
      <c r="P168" s="185"/>
      <c r="Q168" s="185"/>
      <c r="R168" s="185"/>
      <c r="S168" s="185"/>
      <c r="T168" s="186"/>
      <c r="AT168" s="183" t="s">
        <v>124</v>
      </c>
      <c r="AU168" s="183" t="s">
        <v>80</v>
      </c>
      <c r="AV168" s="181" t="s">
        <v>80</v>
      </c>
      <c r="AW168" s="181" t="s">
        <v>3</v>
      </c>
      <c r="AX168" s="181" t="s">
        <v>76</v>
      </c>
      <c r="AY168" s="183" t="s">
        <v>116</v>
      </c>
    </row>
    <row r="169" spans="1:65" s="139" customFormat="1" ht="33" customHeight="1">
      <c r="A169" s="136"/>
      <c r="B169" s="81"/>
      <c r="C169" s="264" t="s">
        <v>7</v>
      </c>
      <c r="D169" s="264" t="s">
        <v>118</v>
      </c>
      <c r="E169" s="265" t="s">
        <v>219</v>
      </c>
      <c r="F169" s="266" t="s">
        <v>220</v>
      </c>
      <c r="G169" s="267" t="s">
        <v>121</v>
      </c>
      <c r="H169" s="268">
        <v>5.2</v>
      </c>
      <c r="I169" s="124">
        <v>0</v>
      </c>
      <c r="J169" s="286">
        <f>ROUND(I169*H169,2)</f>
        <v>0</v>
      </c>
      <c r="K169" s="266" t="s">
        <v>122</v>
      </c>
      <c r="L169" s="81"/>
      <c r="M169" s="175" t="s">
        <v>1</v>
      </c>
      <c r="N169" s="176" t="s">
        <v>36</v>
      </c>
      <c r="O169" s="177">
        <v>0.09</v>
      </c>
      <c r="P169" s="177">
        <f>O169*H169</f>
        <v>0.46799999999999997</v>
      </c>
      <c r="Q169" s="177">
        <v>0</v>
      </c>
      <c r="R169" s="177">
        <f>Q169*H169</f>
        <v>0</v>
      </c>
      <c r="S169" s="177">
        <v>0</v>
      </c>
      <c r="T169" s="178">
        <f>S169*H169</f>
        <v>0</v>
      </c>
      <c r="U169" s="136"/>
      <c r="V169" s="136"/>
      <c r="W169" s="136"/>
      <c r="X169" s="136"/>
      <c r="Y169" s="136"/>
      <c r="Z169" s="136"/>
      <c r="AA169" s="136"/>
      <c r="AB169" s="136"/>
      <c r="AC169" s="136"/>
      <c r="AD169" s="136"/>
      <c r="AE169" s="136"/>
      <c r="AR169" s="179" t="s">
        <v>79</v>
      </c>
      <c r="AT169" s="179" t="s">
        <v>118</v>
      </c>
      <c r="AU169" s="179" t="s">
        <v>80</v>
      </c>
      <c r="AY169" s="131" t="s">
        <v>116</v>
      </c>
      <c r="BE169" s="180">
        <f>IF(N169="základní",J169,0)</f>
        <v>0</v>
      </c>
      <c r="BF169" s="180">
        <f>IF(N169="snížená",J169,0)</f>
        <v>0</v>
      </c>
      <c r="BG169" s="180">
        <f>IF(N169="zákl. přenesená",J169,0)</f>
        <v>0</v>
      </c>
      <c r="BH169" s="180">
        <f>IF(N169="sníž. přenesená",J169,0)</f>
        <v>0</v>
      </c>
      <c r="BI169" s="180">
        <f>IF(N169="nulová",J169,0)</f>
        <v>0</v>
      </c>
      <c r="BJ169" s="131" t="s">
        <v>76</v>
      </c>
      <c r="BK169" s="180">
        <f>ROUND(I169*H169,2)</f>
        <v>0</v>
      </c>
      <c r="BL169" s="131" t="s">
        <v>79</v>
      </c>
      <c r="BM169" s="179" t="s">
        <v>221</v>
      </c>
    </row>
    <row r="170" spans="1:65" s="139" customFormat="1" ht="72">
      <c r="A170" s="136"/>
      <c r="B170" s="81"/>
      <c r="C170" s="264" t="s">
        <v>222</v>
      </c>
      <c r="D170" s="264" t="s">
        <v>118</v>
      </c>
      <c r="E170" s="265" t="s">
        <v>223</v>
      </c>
      <c r="F170" s="266" t="s">
        <v>224</v>
      </c>
      <c r="G170" s="267" t="s">
        <v>121</v>
      </c>
      <c r="H170" s="268">
        <v>17</v>
      </c>
      <c r="I170" s="124">
        <v>0</v>
      </c>
      <c r="J170" s="286">
        <f>ROUND(I170*H170,2)</f>
        <v>0</v>
      </c>
      <c r="K170" s="266" t="s">
        <v>1</v>
      </c>
      <c r="L170" s="81"/>
      <c r="M170" s="175" t="s">
        <v>1</v>
      </c>
      <c r="N170" s="176" t="s">
        <v>36</v>
      </c>
      <c r="O170" s="177">
        <v>0.75700000000000001</v>
      </c>
      <c r="P170" s="177">
        <f>O170*H170</f>
        <v>12.869</v>
      </c>
      <c r="Q170" s="177">
        <v>0.10362</v>
      </c>
      <c r="R170" s="177">
        <f>Q170*H170</f>
        <v>1.7615400000000001</v>
      </c>
      <c r="S170" s="177">
        <v>0</v>
      </c>
      <c r="T170" s="178">
        <f>S170*H170</f>
        <v>0</v>
      </c>
      <c r="U170" s="136"/>
      <c r="V170" s="136"/>
      <c r="W170" s="136"/>
      <c r="X170" s="136"/>
      <c r="Y170" s="136"/>
      <c r="Z170" s="136"/>
      <c r="AA170" s="136"/>
      <c r="AB170" s="136"/>
      <c r="AC170" s="136"/>
      <c r="AD170" s="136"/>
      <c r="AE170" s="136"/>
      <c r="AR170" s="179" t="s">
        <v>79</v>
      </c>
      <c r="AT170" s="179" t="s">
        <v>118</v>
      </c>
      <c r="AU170" s="179" t="s">
        <v>80</v>
      </c>
      <c r="AY170" s="131" t="s">
        <v>116</v>
      </c>
      <c r="BE170" s="180">
        <f>IF(N170="základní",J170,0)</f>
        <v>0</v>
      </c>
      <c r="BF170" s="180">
        <f>IF(N170="snížená",J170,0)</f>
        <v>0</v>
      </c>
      <c r="BG170" s="180">
        <f>IF(N170="zákl. přenesená",J170,0)</f>
        <v>0</v>
      </c>
      <c r="BH170" s="180">
        <f>IF(N170="sníž. přenesená",J170,0)</f>
        <v>0</v>
      </c>
      <c r="BI170" s="180">
        <f>IF(N170="nulová",J170,0)</f>
        <v>0</v>
      </c>
      <c r="BJ170" s="131" t="s">
        <v>76</v>
      </c>
      <c r="BK170" s="180">
        <f>ROUND(I170*H170,2)</f>
        <v>0</v>
      </c>
      <c r="BL170" s="131" t="s">
        <v>79</v>
      </c>
      <c r="BM170" s="179" t="s">
        <v>225</v>
      </c>
    </row>
    <row r="171" spans="1:65" s="181" customFormat="1">
      <c r="B171" s="182"/>
      <c r="C171" s="269"/>
      <c r="D171" s="270" t="s">
        <v>124</v>
      </c>
      <c r="E171" s="271" t="s">
        <v>1</v>
      </c>
      <c r="F171" s="272" t="s">
        <v>201</v>
      </c>
      <c r="G171" s="269"/>
      <c r="H171" s="273">
        <v>17</v>
      </c>
      <c r="I171" s="202"/>
      <c r="J171" s="269"/>
      <c r="K171" s="269"/>
      <c r="L171" s="182"/>
      <c r="M171" s="184"/>
      <c r="N171" s="185"/>
      <c r="O171" s="185"/>
      <c r="P171" s="185"/>
      <c r="Q171" s="185"/>
      <c r="R171" s="185"/>
      <c r="S171" s="185"/>
      <c r="T171" s="186"/>
      <c r="AT171" s="183" t="s">
        <v>124</v>
      </c>
      <c r="AU171" s="183" t="s">
        <v>80</v>
      </c>
      <c r="AV171" s="181" t="s">
        <v>80</v>
      </c>
      <c r="AW171" s="181" t="s">
        <v>28</v>
      </c>
      <c r="AX171" s="181" t="s">
        <v>76</v>
      </c>
      <c r="AY171" s="183" t="s">
        <v>116</v>
      </c>
    </row>
    <row r="172" spans="1:65" s="139" customFormat="1" ht="16.5" customHeight="1">
      <c r="A172" s="136"/>
      <c r="B172" s="81"/>
      <c r="C172" s="277" t="s">
        <v>226</v>
      </c>
      <c r="D172" s="277" t="s">
        <v>168</v>
      </c>
      <c r="E172" s="278" t="s">
        <v>227</v>
      </c>
      <c r="F172" s="279" t="s">
        <v>228</v>
      </c>
      <c r="G172" s="280" t="s">
        <v>121</v>
      </c>
      <c r="H172" s="281">
        <v>17.510000000000002</v>
      </c>
      <c r="I172" s="125">
        <v>0</v>
      </c>
      <c r="J172" s="287">
        <f>ROUND(I172*H172,2)</f>
        <v>0</v>
      </c>
      <c r="K172" s="279" t="s">
        <v>1</v>
      </c>
      <c r="L172" s="193"/>
      <c r="M172" s="194" t="s">
        <v>1</v>
      </c>
      <c r="N172" s="195" t="s">
        <v>36</v>
      </c>
      <c r="O172" s="177">
        <v>0</v>
      </c>
      <c r="P172" s="177">
        <f>O172*H172</f>
        <v>0</v>
      </c>
      <c r="Q172" s="177">
        <v>0.17599999999999999</v>
      </c>
      <c r="R172" s="177">
        <f>Q172*H172</f>
        <v>3.0817600000000001</v>
      </c>
      <c r="S172" s="177">
        <v>0</v>
      </c>
      <c r="T172" s="178">
        <f>S172*H172</f>
        <v>0</v>
      </c>
      <c r="U172" s="136"/>
      <c r="V172" s="136"/>
      <c r="W172" s="136"/>
      <c r="X172" s="136"/>
      <c r="Y172" s="136"/>
      <c r="Z172" s="136"/>
      <c r="AA172" s="136"/>
      <c r="AB172" s="136"/>
      <c r="AC172" s="136"/>
      <c r="AD172" s="136"/>
      <c r="AE172" s="136"/>
      <c r="AR172" s="179" t="s">
        <v>159</v>
      </c>
      <c r="AT172" s="179" t="s">
        <v>168</v>
      </c>
      <c r="AU172" s="179" t="s">
        <v>80</v>
      </c>
      <c r="AY172" s="131" t="s">
        <v>116</v>
      </c>
      <c r="BE172" s="180">
        <f>IF(N172="základní",J172,0)</f>
        <v>0</v>
      </c>
      <c r="BF172" s="180">
        <f>IF(N172="snížená",J172,0)</f>
        <v>0</v>
      </c>
      <c r="BG172" s="180">
        <f>IF(N172="zákl. přenesená",J172,0)</f>
        <v>0</v>
      </c>
      <c r="BH172" s="180">
        <f>IF(N172="sníž. přenesená",J172,0)</f>
        <v>0</v>
      </c>
      <c r="BI172" s="180">
        <f>IF(N172="nulová",J172,0)</f>
        <v>0</v>
      </c>
      <c r="BJ172" s="131" t="s">
        <v>76</v>
      </c>
      <c r="BK172" s="180">
        <f>ROUND(I172*H172,2)</f>
        <v>0</v>
      </c>
      <c r="BL172" s="131" t="s">
        <v>79</v>
      </c>
      <c r="BM172" s="179" t="s">
        <v>229</v>
      </c>
    </row>
    <row r="173" spans="1:65" s="181" customFormat="1">
      <c r="B173" s="182"/>
      <c r="C173" s="269"/>
      <c r="D173" s="270" t="s">
        <v>124</v>
      </c>
      <c r="E173" s="271" t="s">
        <v>1</v>
      </c>
      <c r="F173" s="272" t="s">
        <v>201</v>
      </c>
      <c r="G173" s="269"/>
      <c r="H173" s="273">
        <v>17</v>
      </c>
      <c r="J173" s="269"/>
      <c r="K173" s="269"/>
      <c r="L173" s="182"/>
      <c r="M173" s="184"/>
      <c r="N173" s="185"/>
      <c r="O173" s="185"/>
      <c r="P173" s="185"/>
      <c r="Q173" s="185"/>
      <c r="R173" s="185"/>
      <c r="S173" s="185"/>
      <c r="T173" s="186"/>
      <c r="AT173" s="183" t="s">
        <v>124</v>
      </c>
      <c r="AU173" s="183" t="s">
        <v>80</v>
      </c>
      <c r="AV173" s="181" t="s">
        <v>80</v>
      </c>
      <c r="AW173" s="181" t="s">
        <v>28</v>
      </c>
      <c r="AX173" s="181" t="s">
        <v>76</v>
      </c>
      <c r="AY173" s="183" t="s">
        <v>116</v>
      </c>
    </row>
    <row r="174" spans="1:65" s="181" customFormat="1">
      <c r="B174" s="182"/>
      <c r="C174" s="269"/>
      <c r="D174" s="270" t="s">
        <v>124</v>
      </c>
      <c r="E174" s="269"/>
      <c r="F174" s="272" t="s">
        <v>230</v>
      </c>
      <c r="G174" s="269"/>
      <c r="H174" s="273">
        <v>17.510000000000002</v>
      </c>
      <c r="J174" s="269"/>
      <c r="K174" s="269"/>
      <c r="L174" s="182"/>
      <c r="M174" s="184"/>
      <c r="N174" s="185"/>
      <c r="O174" s="185"/>
      <c r="P174" s="185"/>
      <c r="Q174" s="185"/>
      <c r="R174" s="185"/>
      <c r="S174" s="185"/>
      <c r="T174" s="186"/>
      <c r="AT174" s="183" t="s">
        <v>124</v>
      </c>
      <c r="AU174" s="183" t="s">
        <v>80</v>
      </c>
      <c r="AV174" s="181" t="s">
        <v>80</v>
      </c>
      <c r="AW174" s="181" t="s">
        <v>3</v>
      </c>
      <c r="AX174" s="181" t="s">
        <v>76</v>
      </c>
      <c r="AY174" s="183" t="s">
        <v>116</v>
      </c>
    </row>
    <row r="175" spans="1:65" s="139" customFormat="1" ht="21.75" customHeight="1">
      <c r="A175" s="136"/>
      <c r="B175" s="81"/>
      <c r="C175" s="264" t="s">
        <v>231</v>
      </c>
      <c r="D175" s="264" t="s">
        <v>118</v>
      </c>
      <c r="E175" s="265" t="s">
        <v>232</v>
      </c>
      <c r="F175" s="266" t="s">
        <v>233</v>
      </c>
      <c r="G175" s="267" t="s">
        <v>138</v>
      </c>
      <c r="H175" s="268">
        <v>140</v>
      </c>
      <c r="I175" s="124">
        <v>0</v>
      </c>
      <c r="J175" s="286">
        <f>ROUND(I175*H175,2)</f>
        <v>0</v>
      </c>
      <c r="K175" s="266" t="s">
        <v>122</v>
      </c>
      <c r="L175" s="81"/>
      <c r="M175" s="175" t="s">
        <v>1</v>
      </c>
      <c r="N175" s="176" t="s">
        <v>36</v>
      </c>
      <c r="O175" s="177">
        <v>4.5999999999999999E-2</v>
      </c>
      <c r="P175" s="177">
        <f>O175*H175</f>
        <v>6.4399999999999995</v>
      </c>
      <c r="Q175" s="177">
        <v>3.5999999999999999E-3</v>
      </c>
      <c r="R175" s="177">
        <f>Q175*H175</f>
        <v>0.504</v>
      </c>
      <c r="S175" s="177">
        <v>0</v>
      </c>
      <c r="T175" s="178">
        <f>S175*H175</f>
        <v>0</v>
      </c>
      <c r="U175" s="136"/>
      <c r="V175" s="136"/>
      <c r="W175" s="136"/>
      <c r="X175" s="136"/>
      <c r="Y175" s="136"/>
      <c r="Z175" s="136"/>
      <c r="AA175" s="136"/>
      <c r="AB175" s="136"/>
      <c r="AC175" s="136"/>
      <c r="AD175" s="136"/>
      <c r="AE175" s="136"/>
      <c r="AR175" s="179" t="s">
        <v>79</v>
      </c>
      <c r="AT175" s="179" t="s">
        <v>118</v>
      </c>
      <c r="AU175" s="179" t="s">
        <v>80</v>
      </c>
      <c r="AY175" s="131" t="s">
        <v>116</v>
      </c>
      <c r="BE175" s="180">
        <f>IF(N175="základní",J175,0)</f>
        <v>0</v>
      </c>
      <c r="BF175" s="180">
        <f>IF(N175="snížená",J175,0)</f>
        <v>0</v>
      </c>
      <c r="BG175" s="180">
        <f>IF(N175="zákl. přenesená",J175,0)</f>
        <v>0</v>
      </c>
      <c r="BH175" s="180">
        <f>IF(N175="sníž. přenesená",J175,0)</f>
        <v>0</v>
      </c>
      <c r="BI175" s="180">
        <f>IF(N175="nulová",J175,0)</f>
        <v>0</v>
      </c>
      <c r="BJ175" s="131" t="s">
        <v>76</v>
      </c>
      <c r="BK175" s="180">
        <f>ROUND(I175*H175,2)</f>
        <v>0</v>
      </c>
      <c r="BL175" s="131" t="s">
        <v>79</v>
      </c>
      <c r="BM175" s="179" t="s">
        <v>234</v>
      </c>
    </row>
    <row r="176" spans="1:65" s="166" customFormat="1" ht="22.9" customHeight="1">
      <c r="B176" s="167"/>
      <c r="C176" s="258"/>
      <c r="D176" s="259" t="s">
        <v>70</v>
      </c>
      <c r="E176" s="262" t="s">
        <v>159</v>
      </c>
      <c r="F176" s="262" t="s">
        <v>235</v>
      </c>
      <c r="G176" s="258"/>
      <c r="H176" s="258"/>
      <c r="J176" s="263">
        <f>BK176</f>
        <v>0</v>
      </c>
      <c r="K176" s="258"/>
      <c r="L176" s="167"/>
      <c r="M176" s="169"/>
      <c r="N176" s="170"/>
      <c r="O176" s="170"/>
      <c r="P176" s="171">
        <f>P177</f>
        <v>15.356</v>
      </c>
      <c r="Q176" s="170"/>
      <c r="R176" s="171">
        <f>R177</f>
        <v>1.69472</v>
      </c>
      <c r="S176" s="170"/>
      <c r="T176" s="172">
        <f>T177</f>
        <v>0</v>
      </c>
      <c r="AR176" s="168" t="s">
        <v>76</v>
      </c>
      <c r="AT176" s="173" t="s">
        <v>70</v>
      </c>
      <c r="AU176" s="173" t="s">
        <v>76</v>
      </c>
      <c r="AY176" s="168" t="s">
        <v>116</v>
      </c>
      <c r="BK176" s="174">
        <f>BK177</f>
        <v>0</v>
      </c>
    </row>
    <row r="177" spans="1:65" s="139" customFormat="1" ht="24">
      <c r="A177" s="136"/>
      <c r="B177" s="81"/>
      <c r="C177" s="264" t="s">
        <v>236</v>
      </c>
      <c r="D177" s="264" t="s">
        <v>118</v>
      </c>
      <c r="E177" s="265" t="s">
        <v>237</v>
      </c>
      <c r="F177" s="266" t="s">
        <v>238</v>
      </c>
      <c r="G177" s="267" t="s">
        <v>239</v>
      </c>
      <c r="H177" s="268">
        <v>4</v>
      </c>
      <c r="I177" s="124">
        <v>0</v>
      </c>
      <c r="J177" s="286">
        <f>ROUND(I177*H177,2)</f>
        <v>0</v>
      </c>
      <c r="K177" s="266" t="s">
        <v>122</v>
      </c>
      <c r="L177" s="81"/>
      <c r="M177" s="175" t="s">
        <v>1</v>
      </c>
      <c r="N177" s="176" t="s">
        <v>36</v>
      </c>
      <c r="O177" s="177">
        <v>3.839</v>
      </c>
      <c r="P177" s="177">
        <f>O177*H177</f>
        <v>15.356</v>
      </c>
      <c r="Q177" s="177">
        <v>0.42368</v>
      </c>
      <c r="R177" s="177">
        <f>Q177*H177</f>
        <v>1.69472</v>
      </c>
      <c r="S177" s="177">
        <v>0</v>
      </c>
      <c r="T177" s="178">
        <f>S177*H177</f>
        <v>0</v>
      </c>
      <c r="U177" s="136"/>
      <c r="V177" s="136"/>
      <c r="W177" s="136"/>
      <c r="X177" s="136"/>
      <c r="Y177" s="136"/>
      <c r="Z177" s="136"/>
      <c r="AA177" s="136"/>
      <c r="AB177" s="136"/>
      <c r="AC177" s="136"/>
      <c r="AD177" s="136"/>
      <c r="AE177" s="136"/>
      <c r="AR177" s="179" t="s">
        <v>79</v>
      </c>
      <c r="AT177" s="179" t="s">
        <v>118</v>
      </c>
      <c r="AU177" s="179" t="s">
        <v>80</v>
      </c>
      <c r="AY177" s="131" t="s">
        <v>116</v>
      </c>
      <c r="BE177" s="180">
        <f>IF(N177="základní",J177,0)</f>
        <v>0</v>
      </c>
      <c r="BF177" s="180">
        <f>IF(N177="snížená",J177,0)</f>
        <v>0</v>
      </c>
      <c r="BG177" s="180">
        <f>IF(N177="zákl. přenesená",J177,0)</f>
        <v>0</v>
      </c>
      <c r="BH177" s="180">
        <f>IF(N177="sníž. přenesená",J177,0)</f>
        <v>0</v>
      </c>
      <c r="BI177" s="180">
        <f>IF(N177="nulová",J177,0)</f>
        <v>0</v>
      </c>
      <c r="BJ177" s="131" t="s">
        <v>76</v>
      </c>
      <c r="BK177" s="180">
        <f>ROUND(I177*H177,2)</f>
        <v>0</v>
      </c>
      <c r="BL177" s="131" t="s">
        <v>79</v>
      </c>
      <c r="BM177" s="179" t="s">
        <v>240</v>
      </c>
    </row>
    <row r="178" spans="1:65" s="166" customFormat="1" ht="22.9" customHeight="1">
      <c r="B178" s="167"/>
      <c r="C178" s="258"/>
      <c r="D178" s="259" t="s">
        <v>70</v>
      </c>
      <c r="E178" s="262" t="s">
        <v>163</v>
      </c>
      <c r="F178" s="262" t="s">
        <v>241</v>
      </c>
      <c r="G178" s="258"/>
      <c r="H178" s="258"/>
      <c r="J178" s="263">
        <f>BK178</f>
        <v>0</v>
      </c>
      <c r="K178" s="258"/>
      <c r="L178" s="167"/>
      <c r="M178" s="169"/>
      <c r="N178" s="170"/>
      <c r="O178" s="170"/>
      <c r="P178" s="171">
        <f>SUM(P179:P198)</f>
        <v>95.878749999999997</v>
      </c>
      <c r="Q178" s="170"/>
      <c r="R178" s="171">
        <f>SUM(R179:R198)</f>
        <v>75.275915499999996</v>
      </c>
      <c r="S178" s="170"/>
      <c r="T178" s="172">
        <f>SUM(T179:T198)</f>
        <v>0</v>
      </c>
      <c r="AR178" s="168" t="s">
        <v>76</v>
      </c>
      <c r="AT178" s="173" t="s">
        <v>70</v>
      </c>
      <c r="AU178" s="173" t="s">
        <v>76</v>
      </c>
      <c r="AY178" s="168" t="s">
        <v>116</v>
      </c>
      <c r="BK178" s="174">
        <f>SUM(BK179:BK198)</f>
        <v>0</v>
      </c>
    </row>
    <row r="179" spans="1:65" s="139" customFormat="1" ht="33" customHeight="1">
      <c r="A179" s="136"/>
      <c r="B179" s="81"/>
      <c r="C179" s="264" t="s">
        <v>242</v>
      </c>
      <c r="D179" s="264" t="s">
        <v>118</v>
      </c>
      <c r="E179" s="265" t="s">
        <v>243</v>
      </c>
      <c r="F179" s="266" t="s">
        <v>244</v>
      </c>
      <c r="G179" s="267" t="s">
        <v>138</v>
      </c>
      <c r="H179" s="268">
        <v>155</v>
      </c>
      <c r="I179" s="124">
        <v>0</v>
      </c>
      <c r="J179" s="286">
        <f>ROUND(I179*H179,2)</f>
        <v>0</v>
      </c>
      <c r="K179" s="266" t="s">
        <v>122</v>
      </c>
      <c r="L179" s="81"/>
      <c r="M179" s="175" t="s">
        <v>1</v>
      </c>
      <c r="N179" s="176" t="s">
        <v>36</v>
      </c>
      <c r="O179" s="177">
        <v>0.26800000000000002</v>
      </c>
      <c r="P179" s="177">
        <f>O179*H179</f>
        <v>41.54</v>
      </c>
      <c r="Q179" s="177">
        <v>0.15540000000000001</v>
      </c>
      <c r="R179" s="177">
        <f>Q179*H179</f>
        <v>24.087000000000003</v>
      </c>
      <c r="S179" s="177">
        <v>0</v>
      </c>
      <c r="T179" s="178">
        <f>S179*H179</f>
        <v>0</v>
      </c>
      <c r="U179" s="136"/>
      <c r="V179" s="136"/>
      <c r="W179" s="136"/>
      <c r="X179" s="136"/>
      <c r="Y179" s="136"/>
      <c r="Z179" s="136"/>
      <c r="AA179" s="136"/>
      <c r="AB179" s="136"/>
      <c r="AC179" s="136"/>
      <c r="AD179" s="136"/>
      <c r="AE179" s="136"/>
      <c r="AR179" s="179" t="s">
        <v>79</v>
      </c>
      <c r="AT179" s="179" t="s">
        <v>118</v>
      </c>
      <c r="AU179" s="179" t="s">
        <v>80</v>
      </c>
      <c r="AY179" s="131" t="s">
        <v>116</v>
      </c>
      <c r="BE179" s="180">
        <f>IF(N179="základní",J179,0)</f>
        <v>0</v>
      </c>
      <c r="BF179" s="180">
        <f>IF(N179="snížená",J179,0)</f>
        <v>0</v>
      </c>
      <c r="BG179" s="180">
        <f>IF(N179="zákl. přenesená",J179,0)</f>
        <v>0</v>
      </c>
      <c r="BH179" s="180">
        <f>IF(N179="sníž. přenesená",J179,0)</f>
        <v>0</v>
      </c>
      <c r="BI179" s="180">
        <f>IF(N179="nulová",J179,0)</f>
        <v>0</v>
      </c>
      <c r="BJ179" s="131" t="s">
        <v>76</v>
      </c>
      <c r="BK179" s="180">
        <f>ROUND(I179*H179,2)</f>
        <v>0</v>
      </c>
      <c r="BL179" s="131" t="s">
        <v>79</v>
      </c>
      <c r="BM179" s="179" t="s">
        <v>245</v>
      </c>
    </row>
    <row r="180" spans="1:65" s="181" customFormat="1">
      <c r="B180" s="182"/>
      <c r="C180" s="269"/>
      <c r="D180" s="270" t="s">
        <v>124</v>
      </c>
      <c r="E180" s="271" t="s">
        <v>1</v>
      </c>
      <c r="F180" s="272" t="s">
        <v>246</v>
      </c>
      <c r="G180" s="269"/>
      <c r="H180" s="273">
        <v>135</v>
      </c>
      <c r="J180" s="269"/>
      <c r="K180" s="269"/>
      <c r="L180" s="182"/>
      <c r="M180" s="184"/>
      <c r="N180" s="185"/>
      <c r="O180" s="185"/>
      <c r="P180" s="185"/>
      <c r="Q180" s="185"/>
      <c r="R180" s="185"/>
      <c r="S180" s="185"/>
      <c r="T180" s="186"/>
      <c r="AT180" s="183" t="s">
        <v>124</v>
      </c>
      <c r="AU180" s="183" t="s">
        <v>80</v>
      </c>
      <c r="AV180" s="181" t="s">
        <v>80</v>
      </c>
      <c r="AW180" s="181" t="s">
        <v>28</v>
      </c>
      <c r="AX180" s="181" t="s">
        <v>71</v>
      </c>
      <c r="AY180" s="183" t="s">
        <v>116</v>
      </c>
    </row>
    <row r="181" spans="1:65" s="181" customFormat="1">
      <c r="B181" s="182"/>
      <c r="C181" s="269"/>
      <c r="D181" s="270" t="s">
        <v>124</v>
      </c>
      <c r="E181" s="271" t="s">
        <v>1</v>
      </c>
      <c r="F181" s="272" t="s">
        <v>247</v>
      </c>
      <c r="G181" s="269"/>
      <c r="H181" s="273">
        <v>4</v>
      </c>
      <c r="J181" s="269"/>
      <c r="K181" s="269"/>
      <c r="L181" s="182"/>
      <c r="M181" s="184"/>
      <c r="N181" s="185"/>
      <c r="O181" s="185"/>
      <c r="P181" s="185"/>
      <c r="Q181" s="185"/>
      <c r="R181" s="185"/>
      <c r="S181" s="185"/>
      <c r="T181" s="186"/>
      <c r="AT181" s="183" t="s">
        <v>124</v>
      </c>
      <c r="AU181" s="183" t="s">
        <v>80</v>
      </c>
      <c r="AV181" s="181" t="s">
        <v>80</v>
      </c>
      <c r="AW181" s="181" t="s">
        <v>28</v>
      </c>
      <c r="AX181" s="181" t="s">
        <v>71</v>
      </c>
      <c r="AY181" s="183" t="s">
        <v>116</v>
      </c>
    </row>
    <row r="182" spans="1:65" s="181" customFormat="1">
      <c r="B182" s="182"/>
      <c r="C182" s="269"/>
      <c r="D182" s="270" t="s">
        <v>124</v>
      </c>
      <c r="E182" s="271" t="s">
        <v>1</v>
      </c>
      <c r="F182" s="272" t="s">
        <v>248</v>
      </c>
      <c r="G182" s="269"/>
      <c r="H182" s="273">
        <v>16</v>
      </c>
      <c r="J182" s="269"/>
      <c r="K182" s="269"/>
      <c r="L182" s="182"/>
      <c r="M182" s="184"/>
      <c r="N182" s="185"/>
      <c r="O182" s="185"/>
      <c r="P182" s="185"/>
      <c r="Q182" s="185"/>
      <c r="R182" s="185"/>
      <c r="S182" s="185"/>
      <c r="T182" s="186"/>
      <c r="AT182" s="183" t="s">
        <v>124</v>
      </c>
      <c r="AU182" s="183" t="s">
        <v>80</v>
      </c>
      <c r="AV182" s="181" t="s">
        <v>80</v>
      </c>
      <c r="AW182" s="181" t="s">
        <v>28</v>
      </c>
      <c r="AX182" s="181" t="s">
        <v>71</v>
      </c>
      <c r="AY182" s="183" t="s">
        <v>116</v>
      </c>
    </row>
    <row r="183" spans="1:65" s="196" customFormat="1">
      <c r="B183" s="197"/>
      <c r="C183" s="282"/>
      <c r="D183" s="270" t="s">
        <v>124</v>
      </c>
      <c r="E183" s="283" t="s">
        <v>1</v>
      </c>
      <c r="F183" s="284" t="s">
        <v>189</v>
      </c>
      <c r="G183" s="282"/>
      <c r="H183" s="285">
        <v>155</v>
      </c>
      <c r="J183" s="282"/>
      <c r="K183" s="282"/>
      <c r="L183" s="197"/>
      <c r="M183" s="199"/>
      <c r="N183" s="200"/>
      <c r="O183" s="200"/>
      <c r="P183" s="200"/>
      <c r="Q183" s="200"/>
      <c r="R183" s="200"/>
      <c r="S183" s="200"/>
      <c r="T183" s="201"/>
      <c r="AT183" s="198" t="s">
        <v>124</v>
      </c>
      <c r="AU183" s="198" t="s">
        <v>80</v>
      </c>
      <c r="AV183" s="196" t="s">
        <v>79</v>
      </c>
      <c r="AW183" s="196" t="s">
        <v>28</v>
      </c>
      <c r="AX183" s="196" t="s">
        <v>76</v>
      </c>
      <c r="AY183" s="198" t="s">
        <v>116</v>
      </c>
    </row>
    <row r="184" spans="1:65" s="139" customFormat="1" ht="16.5" customHeight="1">
      <c r="A184" s="136"/>
      <c r="B184" s="81"/>
      <c r="C184" s="277" t="s">
        <v>249</v>
      </c>
      <c r="D184" s="277" t="s">
        <v>168</v>
      </c>
      <c r="E184" s="278" t="s">
        <v>250</v>
      </c>
      <c r="F184" s="279" t="s">
        <v>251</v>
      </c>
      <c r="G184" s="280" t="s">
        <v>138</v>
      </c>
      <c r="H184" s="281">
        <v>137.69999999999999</v>
      </c>
      <c r="I184" s="125">
        <v>0</v>
      </c>
      <c r="J184" s="287">
        <f>ROUND(I184*H184,2)</f>
        <v>0</v>
      </c>
      <c r="K184" s="279" t="s">
        <v>122</v>
      </c>
      <c r="L184" s="193"/>
      <c r="M184" s="194" t="s">
        <v>1</v>
      </c>
      <c r="N184" s="195" t="s">
        <v>36</v>
      </c>
      <c r="O184" s="177">
        <v>0</v>
      </c>
      <c r="P184" s="177">
        <f>O184*H184</f>
        <v>0</v>
      </c>
      <c r="Q184" s="177">
        <v>0.10199999999999999</v>
      </c>
      <c r="R184" s="177">
        <f>Q184*H184</f>
        <v>14.045399999999997</v>
      </c>
      <c r="S184" s="177">
        <v>0</v>
      </c>
      <c r="T184" s="178">
        <f>S184*H184</f>
        <v>0</v>
      </c>
      <c r="U184" s="136"/>
      <c r="V184" s="136"/>
      <c r="W184" s="136"/>
      <c r="X184" s="136"/>
      <c r="Y184" s="136"/>
      <c r="Z184" s="136"/>
      <c r="AA184" s="136"/>
      <c r="AB184" s="136"/>
      <c r="AC184" s="136"/>
      <c r="AD184" s="136"/>
      <c r="AE184" s="136"/>
      <c r="AR184" s="179" t="s">
        <v>159</v>
      </c>
      <c r="AT184" s="179" t="s">
        <v>168</v>
      </c>
      <c r="AU184" s="179" t="s">
        <v>80</v>
      </c>
      <c r="AY184" s="131" t="s">
        <v>116</v>
      </c>
      <c r="BE184" s="180">
        <f>IF(N184="základní",J184,0)</f>
        <v>0</v>
      </c>
      <c r="BF184" s="180">
        <f>IF(N184="snížená",J184,0)</f>
        <v>0</v>
      </c>
      <c r="BG184" s="180">
        <f>IF(N184="zákl. přenesená",J184,0)</f>
        <v>0</v>
      </c>
      <c r="BH184" s="180">
        <f>IF(N184="sníž. přenesená",J184,0)</f>
        <v>0</v>
      </c>
      <c r="BI184" s="180">
        <f>IF(N184="nulová",J184,0)</f>
        <v>0</v>
      </c>
      <c r="BJ184" s="131" t="s">
        <v>76</v>
      </c>
      <c r="BK184" s="180">
        <f>ROUND(I184*H184,2)</f>
        <v>0</v>
      </c>
      <c r="BL184" s="131" t="s">
        <v>79</v>
      </c>
      <c r="BM184" s="179" t="s">
        <v>252</v>
      </c>
    </row>
    <row r="185" spans="1:65" s="181" customFormat="1">
      <c r="B185" s="182"/>
      <c r="C185" s="269"/>
      <c r="D185" s="270" t="s">
        <v>124</v>
      </c>
      <c r="E185" s="271" t="s">
        <v>1</v>
      </c>
      <c r="F185" s="272" t="s">
        <v>253</v>
      </c>
      <c r="G185" s="269"/>
      <c r="H185" s="273">
        <v>135</v>
      </c>
      <c r="J185" s="269"/>
      <c r="K185" s="269"/>
      <c r="L185" s="182"/>
      <c r="M185" s="184"/>
      <c r="N185" s="185"/>
      <c r="O185" s="185"/>
      <c r="P185" s="185"/>
      <c r="Q185" s="185"/>
      <c r="R185" s="185"/>
      <c r="S185" s="185"/>
      <c r="T185" s="186"/>
      <c r="AT185" s="183" t="s">
        <v>124</v>
      </c>
      <c r="AU185" s="183" t="s">
        <v>80</v>
      </c>
      <c r="AV185" s="181" t="s">
        <v>80</v>
      </c>
      <c r="AW185" s="181" t="s">
        <v>28</v>
      </c>
      <c r="AX185" s="181" t="s">
        <v>76</v>
      </c>
      <c r="AY185" s="183" t="s">
        <v>116</v>
      </c>
    </row>
    <row r="186" spans="1:65" s="181" customFormat="1">
      <c r="B186" s="182"/>
      <c r="C186" s="269"/>
      <c r="D186" s="270" t="s">
        <v>124</v>
      </c>
      <c r="E186" s="269"/>
      <c r="F186" s="272" t="s">
        <v>254</v>
      </c>
      <c r="G186" s="269"/>
      <c r="H186" s="273">
        <v>137.69999999999999</v>
      </c>
      <c r="J186" s="269"/>
      <c r="K186" s="269"/>
      <c r="L186" s="182"/>
      <c r="M186" s="184"/>
      <c r="N186" s="185"/>
      <c r="O186" s="185"/>
      <c r="P186" s="185"/>
      <c r="Q186" s="185"/>
      <c r="R186" s="185"/>
      <c r="S186" s="185"/>
      <c r="T186" s="186"/>
      <c r="AT186" s="183" t="s">
        <v>124</v>
      </c>
      <c r="AU186" s="183" t="s">
        <v>80</v>
      </c>
      <c r="AV186" s="181" t="s">
        <v>80</v>
      </c>
      <c r="AW186" s="181" t="s">
        <v>3</v>
      </c>
      <c r="AX186" s="181" t="s">
        <v>76</v>
      </c>
      <c r="AY186" s="183" t="s">
        <v>116</v>
      </c>
    </row>
    <row r="187" spans="1:65" s="139" customFormat="1" ht="24">
      <c r="A187" s="136"/>
      <c r="B187" s="81"/>
      <c r="C187" s="277" t="s">
        <v>255</v>
      </c>
      <c r="D187" s="277" t="s">
        <v>168</v>
      </c>
      <c r="E187" s="278" t="s">
        <v>256</v>
      </c>
      <c r="F187" s="279" t="s">
        <v>257</v>
      </c>
      <c r="G187" s="280" t="s">
        <v>138</v>
      </c>
      <c r="H187" s="281">
        <v>16.32</v>
      </c>
      <c r="I187" s="125">
        <v>0</v>
      </c>
      <c r="J187" s="287">
        <f>ROUND(I187*H187,2)</f>
        <v>0</v>
      </c>
      <c r="K187" s="279" t="s">
        <v>122</v>
      </c>
      <c r="L187" s="193"/>
      <c r="M187" s="194" t="s">
        <v>1</v>
      </c>
      <c r="N187" s="195" t="s">
        <v>36</v>
      </c>
      <c r="O187" s="177">
        <v>0</v>
      </c>
      <c r="P187" s="177">
        <f>O187*H187</f>
        <v>0</v>
      </c>
      <c r="Q187" s="177">
        <v>4.8300000000000003E-2</v>
      </c>
      <c r="R187" s="177">
        <f>Q187*H187</f>
        <v>0.78825600000000007</v>
      </c>
      <c r="S187" s="177">
        <v>0</v>
      </c>
      <c r="T187" s="178">
        <f>S187*H187</f>
        <v>0</v>
      </c>
      <c r="U187" s="136"/>
      <c r="V187" s="136"/>
      <c r="W187" s="136"/>
      <c r="X187" s="136"/>
      <c r="Y187" s="136"/>
      <c r="Z187" s="136"/>
      <c r="AA187" s="136"/>
      <c r="AB187" s="136"/>
      <c r="AC187" s="136"/>
      <c r="AD187" s="136"/>
      <c r="AE187" s="136"/>
      <c r="AR187" s="179" t="s">
        <v>159</v>
      </c>
      <c r="AT187" s="179" t="s">
        <v>168</v>
      </c>
      <c r="AU187" s="179" t="s">
        <v>80</v>
      </c>
      <c r="AY187" s="131" t="s">
        <v>116</v>
      </c>
      <c r="BE187" s="180">
        <f>IF(N187="základní",J187,0)</f>
        <v>0</v>
      </c>
      <c r="BF187" s="180">
        <f>IF(N187="snížená",J187,0)</f>
        <v>0</v>
      </c>
      <c r="BG187" s="180">
        <f>IF(N187="zákl. přenesená",J187,0)</f>
        <v>0</v>
      </c>
      <c r="BH187" s="180">
        <f>IF(N187="sníž. přenesená",J187,0)</f>
        <v>0</v>
      </c>
      <c r="BI187" s="180">
        <f>IF(N187="nulová",J187,0)</f>
        <v>0</v>
      </c>
      <c r="BJ187" s="131" t="s">
        <v>76</v>
      </c>
      <c r="BK187" s="180">
        <f>ROUND(I187*H187,2)</f>
        <v>0</v>
      </c>
      <c r="BL187" s="131" t="s">
        <v>79</v>
      </c>
      <c r="BM187" s="179" t="s">
        <v>258</v>
      </c>
    </row>
    <row r="188" spans="1:65" s="181" customFormat="1">
      <c r="B188" s="182"/>
      <c r="C188" s="269"/>
      <c r="D188" s="270" t="s">
        <v>124</v>
      </c>
      <c r="E188" s="271" t="s">
        <v>1</v>
      </c>
      <c r="F188" s="272" t="s">
        <v>197</v>
      </c>
      <c r="G188" s="269"/>
      <c r="H188" s="273">
        <v>16</v>
      </c>
      <c r="J188" s="269"/>
      <c r="K188" s="269"/>
      <c r="L188" s="182"/>
      <c r="M188" s="184"/>
      <c r="N188" s="185"/>
      <c r="O188" s="185"/>
      <c r="P188" s="185"/>
      <c r="Q188" s="185"/>
      <c r="R188" s="185"/>
      <c r="S188" s="185"/>
      <c r="T188" s="186"/>
      <c r="AT188" s="183" t="s">
        <v>124</v>
      </c>
      <c r="AU188" s="183" t="s">
        <v>80</v>
      </c>
      <c r="AV188" s="181" t="s">
        <v>80</v>
      </c>
      <c r="AW188" s="181" t="s">
        <v>28</v>
      </c>
      <c r="AX188" s="181" t="s">
        <v>76</v>
      </c>
      <c r="AY188" s="183" t="s">
        <v>116</v>
      </c>
    </row>
    <row r="189" spans="1:65" s="181" customFormat="1">
      <c r="B189" s="182"/>
      <c r="C189" s="269"/>
      <c r="D189" s="270" t="s">
        <v>124</v>
      </c>
      <c r="E189" s="269"/>
      <c r="F189" s="272" t="s">
        <v>259</v>
      </c>
      <c r="G189" s="269"/>
      <c r="H189" s="273">
        <v>16.32</v>
      </c>
      <c r="J189" s="269"/>
      <c r="K189" s="269"/>
      <c r="L189" s="182"/>
      <c r="M189" s="184"/>
      <c r="N189" s="185"/>
      <c r="O189" s="185"/>
      <c r="P189" s="185"/>
      <c r="Q189" s="185"/>
      <c r="R189" s="185"/>
      <c r="S189" s="185"/>
      <c r="T189" s="186"/>
      <c r="AT189" s="183" t="s">
        <v>124</v>
      </c>
      <c r="AU189" s="183" t="s">
        <v>80</v>
      </c>
      <c r="AV189" s="181" t="s">
        <v>80</v>
      </c>
      <c r="AW189" s="181" t="s">
        <v>3</v>
      </c>
      <c r="AX189" s="181" t="s">
        <v>76</v>
      </c>
      <c r="AY189" s="183" t="s">
        <v>116</v>
      </c>
    </row>
    <row r="190" spans="1:65" s="139" customFormat="1" ht="24">
      <c r="A190" s="136"/>
      <c r="B190" s="81"/>
      <c r="C190" s="277" t="s">
        <v>260</v>
      </c>
      <c r="D190" s="277" t="s">
        <v>168</v>
      </c>
      <c r="E190" s="278" t="s">
        <v>261</v>
      </c>
      <c r="F190" s="279" t="s">
        <v>262</v>
      </c>
      <c r="G190" s="280" t="s">
        <v>138</v>
      </c>
      <c r="H190" s="281">
        <v>4</v>
      </c>
      <c r="I190" s="125">
        <v>0</v>
      </c>
      <c r="J190" s="287">
        <f>ROUND(I190*H190,2)</f>
        <v>0</v>
      </c>
      <c r="K190" s="279" t="s">
        <v>122</v>
      </c>
      <c r="L190" s="193"/>
      <c r="M190" s="194" t="s">
        <v>1</v>
      </c>
      <c r="N190" s="195" t="s">
        <v>36</v>
      </c>
      <c r="O190" s="177">
        <v>0</v>
      </c>
      <c r="P190" s="177">
        <f>O190*H190</f>
        <v>0</v>
      </c>
      <c r="Q190" s="177">
        <v>6.5670000000000006E-2</v>
      </c>
      <c r="R190" s="177">
        <f>Q190*H190</f>
        <v>0.26268000000000002</v>
      </c>
      <c r="S190" s="177">
        <v>0</v>
      </c>
      <c r="T190" s="178">
        <f>S190*H190</f>
        <v>0</v>
      </c>
      <c r="U190" s="136"/>
      <c r="V190" s="136"/>
      <c r="W190" s="136"/>
      <c r="X190" s="136"/>
      <c r="Y190" s="136"/>
      <c r="Z190" s="136"/>
      <c r="AA190" s="136"/>
      <c r="AB190" s="136"/>
      <c r="AC190" s="136"/>
      <c r="AD190" s="136"/>
      <c r="AE190" s="136"/>
      <c r="AR190" s="179" t="s">
        <v>159</v>
      </c>
      <c r="AT190" s="179" t="s">
        <v>168</v>
      </c>
      <c r="AU190" s="179" t="s">
        <v>80</v>
      </c>
      <c r="AY190" s="131" t="s">
        <v>116</v>
      </c>
      <c r="BE190" s="180">
        <f>IF(N190="základní",J190,0)</f>
        <v>0</v>
      </c>
      <c r="BF190" s="180">
        <f>IF(N190="snížená",J190,0)</f>
        <v>0</v>
      </c>
      <c r="BG190" s="180">
        <f>IF(N190="zákl. přenesená",J190,0)</f>
        <v>0</v>
      </c>
      <c r="BH190" s="180">
        <f>IF(N190="sníž. přenesená",J190,0)</f>
        <v>0</v>
      </c>
      <c r="BI190" s="180">
        <f>IF(N190="nulová",J190,0)</f>
        <v>0</v>
      </c>
      <c r="BJ190" s="131" t="s">
        <v>76</v>
      </c>
      <c r="BK190" s="180">
        <f>ROUND(I190*H190,2)</f>
        <v>0</v>
      </c>
      <c r="BL190" s="131" t="s">
        <v>79</v>
      </c>
      <c r="BM190" s="179" t="s">
        <v>263</v>
      </c>
    </row>
    <row r="191" spans="1:65" s="139" customFormat="1" ht="33" customHeight="1">
      <c r="A191" s="136"/>
      <c r="B191" s="81"/>
      <c r="C191" s="264" t="s">
        <v>264</v>
      </c>
      <c r="D191" s="264" t="s">
        <v>118</v>
      </c>
      <c r="E191" s="265" t="s">
        <v>265</v>
      </c>
      <c r="F191" s="266" t="s">
        <v>266</v>
      </c>
      <c r="G191" s="267" t="s">
        <v>138</v>
      </c>
      <c r="H191" s="268">
        <v>80</v>
      </c>
      <c r="I191" s="124">
        <v>0</v>
      </c>
      <c r="J191" s="286">
        <f>ROUND(I191*H191,2)</f>
        <v>0</v>
      </c>
      <c r="K191" s="266" t="s">
        <v>122</v>
      </c>
      <c r="L191" s="81"/>
      <c r="M191" s="175" t="s">
        <v>1</v>
      </c>
      <c r="N191" s="176" t="s">
        <v>36</v>
      </c>
      <c r="O191" s="177">
        <v>0.23899999999999999</v>
      </c>
      <c r="P191" s="177">
        <f>O191*H191</f>
        <v>19.119999999999997</v>
      </c>
      <c r="Q191" s="177">
        <v>0.1295</v>
      </c>
      <c r="R191" s="177">
        <f>Q191*H191</f>
        <v>10.36</v>
      </c>
      <c r="S191" s="177">
        <v>0</v>
      </c>
      <c r="T191" s="178">
        <f>S191*H191</f>
        <v>0</v>
      </c>
      <c r="U191" s="136"/>
      <c r="V191" s="136"/>
      <c r="W191" s="136"/>
      <c r="X191" s="136"/>
      <c r="Y191" s="136"/>
      <c r="Z191" s="136"/>
      <c r="AA191" s="136"/>
      <c r="AB191" s="136"/>
      <c r="AC191" s="136"/>
      <c r="AD191" s="136"/>
      <c r="AE191" s="136"/>
      <c r="AR191" s="179" t="s">
        <v>79</v>
      </c>
      <c r="AT191" s="179" t="s">
        <v>118</v>
      </c>
      <c r="AU191" s="179" t="s">
        <v>80</v>
      </c>
      <c r="AY191" s="131" t="s">
        <v>116</v>
      </c>
      <c r="BE191" s="180">
        <f>IF(N191="základní",J191,0)</f>
        <v>0</v>
      </c>
      <c r="BF191" s="180">
        <f>IF(N191="snížená",J191,0)</f>
        <v>0</v>
      </c>
      <c r="BG191" s="180">
        <f>IF(N191="zákl. přenesená",J191,0)</f>
        <v>0</v>
      </c>
      <c r="BH191" s="180">
        <f>IF(N191="sníž. přenesená",J191,0)</f>
        <v>0</v>
      </c>
      <c r="BI191" s="180">
        <f>IF(N191="nulová",J191,0)</f>
        <v>0</v>
      </c>
      <c r="BJ191" s="131" t="s">
        <v>76</v>
      </c>
      <c r="BK191" s="180">
        <f>ROUND(I191*H191,2)</f>
        <v>0</v>
      </c>
      <c r="BL191" s="131" t="s">
        <v>79</v>
      </c>
      <c r="BM191" s="179" t="s">
        <v>267</v>
      </c>
    </row>
    <row r="192" spans="1:65" s="139" customFormat="1" ht="16.5" customHeight="1">
      <c r="A192" s="136"/>
      <c r="B192" s="81"/>
      <c r="C192" s="277" t="s">
        <v>268</v>
      </c>
      <c r="D192" s="277" t="s">
        <v>168</v>
      </c>
      <c r="E192" s="278" t="s">
        <v>269</v>
      </c>
      <c r="F192" s="279" t="s">
        <v>270</v>
      </c>
      <c r="G192" s="280" t="s">
        <v>138</v>
      </c>
      <c r="H192" s="281">
        <v>81.599999999999994</v>
      </c>
      <c r="I192" s="125">
        <v>0</v>
      </c>
      <c r="J192" s="287">
        <f>ROUND(I192*H192,2)</f>
        <v>0</v>
      </c>
      <c r="K192" s="279" t="s">
        <v>122</v>
      </c>
      <c r="L192" s="193"/>
      <c r="M192" s="194" t="s">
        <v>1</v>
      </c>
      <c r="N192" s="195" t="s">
        <v>36</v>
      </c>
      <c r="O192" s="177">
        <v>0</v>
      </c>
      <c r="P192" s="177">
        <f>O192*H192</f>
        <v>0</v>
      </c>
      <c r="Q192" s="177">
        <v>5.6120000000000003E-2</v>
      </c>
      <c r="R192" s="177">
        <f>Q192*H192</f>
        <v>4.5793920000000004</v>
      </c>
      <c r="S192" s="177">
        <v>0</v>
      </c>
      <c r="T192" s="178">
        <f>S192*H192</f>
        <v>0</v>
      </c>
      <c r="U192" s="136"/>
      <c r="V192" s="136"/>
      <c r="W192" s="136"/>
      <c r="X192" s="136"/>
      <c r="Y192" s="136"/>
      <c r="Z192" s="136"/>
      <c r="AA192" s="136"/>
      <c r="AB192" s="136"/>
      <c r="AC192" s="136"/>
      <c r="AD192" s="136"/>
      <c r="AE192" s="136"/>
      <c r="AR192" s="179" t="s">
        <v>159</v>
      </c>
      <c r="AT192" s="179" t="s">
        <v>168</v>
      </c>
      <c r="AU192" s="179" t="s">
        <v>80</v>
      </c>
      <c r="AY192" s="131" t="s">
        <v>116</v>
      </c>
      <c r="BE192" s="180">
        <f>IF(N192="základní",J192,0)</f>
        <v>0</v>
      </c>
      <c r="BF192" s="180">
        <f>IF(N192="snížená",J192,0)</f>
        <v>0</v>
      </c>
      <c r="BG192" s="180">
        <f>IF(N192="zákl. přenesená",J192,0)</f>
        <v>0</v>
      </c>
      <c r="BH192" s="180">
        <f>IF(N192="sníž. přenesená",J192,0)</f>
        <v>0</v>
      </c>
      <c r="BI192" s="180">
        <f>IF(N192="nulová",J192,0)</f>
        <v>0</v>
      </c>
      <c r="BJ192" s="131" t="s">
        <v>76</v>
      </c>
      <c r="BK192" s="180">
        <f>ROUND(I192*H192,2)</f>
        <v>0</v>
      </c>
      <c r="BL192" s="131" t="s">
        <v>79</v>
      </c>
      <c r="BM192" s="179" t="s">
        <v>271</v>
      </c>
    </row>
    <row r="193" spans="1:65" s="181" customFormat="1">
      <c r="B193" s="182"/>
      <c r="C193" s="269"/>
      <c r="D193" s="270" t="s">
        <v>124</v>
      </c>
      <c r="E193" s="269"/>
      <c r="F193" s="272" t="s">
        <v>272</v>
      </c>
      <c r="G193" s="269"/>
      <c r="H193" s="273">
        <v>81.599999999999994</v>
      </c>
      <c r="J193" s="269"/>
      <c r="K193" s="269"/>
      <c r="L193" s="182"/>
      <c r="M193" s="184"/>
      <c r="N193" s="185"/>
      <c r="O193" s="185"/>
      <c r="P193" s="185"/>
      <c r="Q193" s="185"/>
      <c r="R193" s="185"/>
      <c r="S193" s="185"/>
      <c r="T193" s="186"/>
      <c r="AT193" s="183" t="s">
        <v>124</v>
      </c>
      <c r="AU193" s="183" t="s">
        <v>80</v>
      </c>
      <c r="AV193" s="181" t="s">
        <v>80</v>
      </c>
      <c r="AW193" s="181" t="s">
        <v>3</v>
      </c>
      <c r="AX193" s="181" t="s">
        <v>76</v>
      </c>
      <c r="AY193" s="183" t="s">
        <v>116</v>
      </c>
    </row>
    <row r="194" spans="1:65" s="139" customFormat="1" ht="24">
      <c r="A194" s="136"/>
      <c r="B194" s="81"/>
      <c r="C194" s="264" t="s">
        <v>273</v>
      </c>
      <c r="D194" s="264" t="s">
        <v>118</v>
      </c>
      <c r="E194" s="265" t="s">
        <v>274</v>
      </c>
      <c r="F194" s="266" t="s">
        <v>275</v>
      </c>
      <c r="G194" s="267" t="s">
        <v>144</v>
      </c>
      <c r="H194" s="268">
        <v>9.375</v>
      </c>
      <c r="I194" s="124">
        <v>0</v>
      </c>
      <c r="J194" s="286">
        <f>ROUND(I194*H194,2)</f>
        <v>0</v>
      </c>
      <c r="K194" s="266" t="s">
        <v>122</v>
      </c>
      <c r="L194" s="81"/>
      <c r="M194" s="175" t="s">
        <v>1</v>
      </c>
      <c r="N194" s="176" t="s">
        <v>36</v>
      </c>
      <c r="O194" s="177">
        <v>1.4419999999999999</v>
      </c>
      <c r="P194" s="177">
        <f>O194*H194</f>
        <v>13.518749999999999</v>
      </c>
      <c r="Q194" s="177">
        <v>2.2563399999999998</v>
      </c>
      <c r="R194" s="177">
        <f>Q194*H194</f>
        <v>21.153187499999998</v>
      </c>
      <c r="S194" s="177">
        <v>0</v>
      </c>
      <c r="T194" s="178">
        <f>S194*H194</f>
        <v>0</v>
      </c>
      <c r="U194" s="136"/>
      <c r="V194" s="136"/>
      <c r="W194" s="136"/>
      <c r="X194" s="136"/>
      <c r="Y194" s="136"/>
      <c r="Z194" s="136"/>
      <c r="AA194" s="136"/>
      <c r="AB194" s="136"/>
      <c r="AC194" s="136"/>
      <c r="AD194" s="136"/>
      <c r="AE194" s="136"/>
      <c r="AR194" s="179" t="s">
        <v>79</v>
      </c>
      <c r="AT194" s="179" t="s">
        <v>118</v>
      </c>
      <c r="AU194" s="179" t="s">
        <v>80</v>
      </c>
      <c r="AY194" s="131" t="s">
        <v>116</v>
      </c>
      <c r="BE194" s="180">
        <f>IF(N194="základní",J194,0)</f>
        <v>0</v>
      </c>
      <c r="BF194" s="180">
        <f>IF(N194="snížená",J194,0)</f>
        <v>0</v>
      </c>
      <c r="BG194" s="180">
        <f>IF(N194="zákl. přenesená",J194,0)</f>
        <v>0</v>
      </c>
      <c r="BH194" s="180">
        <f>IF(N194="sníž. přenesená",J194,0)</f>
        <v>0</v>
      </c>
      <c r="BI194" s="180">
        <f>IF(N194="nulová",J194,0)</f>
        <v>0</v>
      </c>
      <c r="BJ194" s="131" t="s">
        <v>76</v>
      </c>
      <c r="BK194" s="180">
        <f>ROUND(I194*H194,2)</f>
        <v>0</v>
      </c>
      <c r="BL194" s="131" t="s">
        <v>79</v>
      </c>
      <c r="BM194" s="179" t="s">
        <v>276</v>
      </c>
    </row>
    <row r="195" spans="1:65" s="181" customFormat="1">
      <c r="B195" s="182"/>
      <c r="C195" s="269"/>
      <c r="D195" s="270" t="s">
        <v>124</v>
      </c>
      <c r="E195" s="271" t="s">
        <v>1</v>
      </c>
      <c r="F195" s="272" t="s">
        <v>277</v>
      </c>
      <c r="G195" s="269"/>
      <c r="H195" s="273">
        <v>6.9749999999999996</v>
      </c>
      <c r="J195" s="269"/>
      <c r="K195" s="269"/>
      <c r="L195" s="182"/>
      <c r="M195" s="184"/>
      <c r="N195" s="185"/>
      <c r="O195" s="185"/>
      <c r="P195" s="185"/>
      <c r="Q195" s="185"/>
      <c r="R195" s="185"/>
      <c r="S195" s="185"/>
      <c r="T195" s="186"/>
      <c r="AT195" s="183" t="s">
        <v>124</v>
      </c>
      <c r="AU195" s="183" t="s">
        <v>80</v>
      </c>
      <c r="AV195" s="181" t="s">
        <v>80</v>
      </c>
      <c r="AW195" s="181" t="s">
        <v>28</v>
      </c>
      <c r="AX195" s="181" t="s">
        <v>71</v>
      </c>
      <c r="AY195" s="183" t="s">
        <v>116</v>
      </c>
    </row>
    <row r="196" spans="1:65" s="181" customFormat="1">
      <c r="B196" s="182"/>
      <c r="C196" s="269"/>
      <c r="D196" s="270" t="s">
        <v>124</v>
      </c>
      <c r="E196" s="271" t="s">
        <v>1</v>
      </c>
      <c r="F196" s="272" t="s">
        <v>278</v>
      </c>
      <c r="G196" s="269"/>
      <c r="H196" s="273">
        <v>2.4</v>
      </c>
      <c r="J196" s="269"/>
      <c r="K196" s="269"/>
      <c r="L196" s="182"/>
      <c r="M196" s="184"/>
      <c r="N196" s="185"/>
      <c r="O196" s="185"/>
      <c r="P196" s="185"/>
      <c r="Q196" s="185"/>
      <c r="R196" s="185"/>
      <c r="S196" s="185"/>
      <c r="T196" s="186"/>
      <c r="AT196" s="183" t="s">
        <v>124</v>
      </c>
      <c r="AU196" s="183" t="s">
        <v>80</v>
      </c>
      <c r="AV196" s="181" t="s">
        <v>80</v>
      </c>
      <c r="AW196" s="181" t="s">
        <v>28</v>
      </c>
      <c r="AX196" s="181" t="s">
        <v>71</v>
      </c>
      <c r="AY196" s="183" t="s">
        <v>116</v>
      </c>
    </row>
    <row r="197" spans="1:65" s="196" customFormat="1">
      <c r="B197" s="197"/>
      <c r="C197" s="282"/>
      <c r="D197" s="270" t="s">
        <v>124</v>
      </c>
      <c r="E197" s="283" t="s">
        <v>1</v>
      </c>
      <c r="F197" s="284" t="s">
        <v>189</v>
      </c>
      <c r="G197" s="282"/>
      <c r="H197" s="285">
        <v>9.375</v>
      </c>
      <c r="J197" s="282"/>
      <c r="K197" s="282"/>
      <c r="L197" s="197"/>
      <c r="M197" s="199"/>
      <c r="N197" s="200"/>
      <c r="O197" s="200"/>
      <c r="P197" s="200"/>
      <c r="Q197" s="200"/>
      <c r="R197" s="200"/>
      <c r="S197" s="200"/>
      <c r="T197" s="201"/>
      <c r="AT197" s="198" t="s">
        <v>124</v>
      </c>
      <c r="AU197" s="198" t="s">
        <v>80</v>
      </c>
      <c r="AV197" s="196" t="s">
        <v>79</v>
      </c>
      <c r="AW197" s="196" t="s">
        <v>28</v>
      </c>
      <c r="AX197" s="196" t="s">
        <v>76</v>
      </c>
      <c r="AY197" s="198" t="s">
        <v>116</v>
      </c>
    </row>
    <row r="198" spans="1:65" s="139" customFormat="1" ht="16.5" customHeight="1">
      <c r="A198" s="136"/>
      <c r="B198" s="81"/>
      <c r="C198" s="264" t="s">
        <v>279</v>
      </c>
      <c r="D198" s="264" t="s">
        <v>118</v>
      </c>
      <c r="E198" s="265" t="s">
        <v>280</v>
      </c>
      <c r="F198" s="266" t="s">
        <v>281</v>
      </c>
      <c r="G198" s="267" t="s">
        <v>138</v>
      </c>
      <c r="H198" s="268">
        <v>140</v>
      </c>
      <c r="I198" s="124">
        <v>0</v>
      </c>
      <c r="J198" s="286">
        <f>ROUND(I198*H198,2)</f>
        <v>0</v>
      </c>
      <c r="K198" s="266" t="s">
        <v>122</v>
      </c>
      <c r="L198" s="81"/>
      <c r="M198" s="175" t="s">
        <v>1</v>
      </c>
      <c r="N198" s="176" t="s">
        <v>36</v>
      </c>
      <c r="O198" s="177">
        <v>0.155</v>
      </c>
      <c r="P198" s="177">
        <f>O198*H198</f>
        <v>21.7</v>
      </c>
      <c r="Q198" s="177">
        <v>0</v>
      </c>
      <c r="R198" s="177">
        <f>Q198*H198</f>
        <v>0</v>
      </c>
      <c r="S198" s="177">
        <v>0</v>
      </c>
      <c r="T198" s="178">
        <f>S198*H198</f>
        <v>0</v>
      </c>
      <c r="U198" s="136"/>
      <c r="V198" s="136"/>
      <c r="W198" s="136"/>
      <c r="X198" s="136"/>
      <c r="Y198" s="136"/>
      <c r="Z198" s="136"/>
      <c r="AA198" s="136"/>
      <c r="AB198" s="136"/>
      <c r="AC198" s="136"/>
      <c r="AD198" s="136"/>
      <c r="AE198" s="136"/>
      <c r="AR198" s="179" t="s">
        <v>79</v>
      </c>
      <c r="AT198" s="179" t="s">
        <v>118</v>
      </c>
      <c r="AU198" s="179" t="s">
        <v>80</v>
      </c>
      <c r="AY198" s="131" t="s">
        <v>116</v>
      </c>
      <c r="BE198" s="180">
        <f>IF(N198="základní",J198,0)</f>
        <v>0</v>
      </c>
      <c r="BF198" s="180">
        <f>IF(N198="snížená",J198,0)</f>
        <v>0</v>
      </c>
      <c r="BG198" s="180">
        <f>IF(N198="zákl. přenesená",J198,0)</f>
        <v>0</v>
      </c>
      <c r="BH198" s="180">
        <f>IF(N198="sníž. přenesená",J198,0)</f>
        <v>0</v>
      </c>
      <c r="BI198" s="180">
        <f>IF(N198="nulová",J198,0)</f>
        <v>0</v>
      </c>
      <c r="BJ198" s="131" t="s">
        <v>76</v>
      </c>
      <c r="BK198" s="180">
        <f>ROUND(I198*H198,2)</f>
        <v>0</v>
      </c>
      <c r="BL198" s="131" t="s">
        <v>79</v>
      </c>
      <c r="BM198" s="179" t="s">
        <v>282</v>
      </c>
    </row>
    <row r="199" spans="1:65" s="166" customFormat="1" ht="22.9" customHeight="1">
      <c r="B199" s="167"/>
      <c r="C199" s="258"/>
      <c r="D199" s="259" t="s">
        <v>70</v>
      </c>
      <c r="E199" s="262" t="s">
        <v>283</v>
      </c>
      <c r="F199" s="262" t="s">
        <v>284</v>
      </c>
      <c r="G199" s="258"/>
      <c r="H199" s="258"/>
      <c r="J199" s="263">
        <f>BK199</f>
        <v>0</v>
      </c>
      <c r="K199" s="258"/>
      <c r="L199" s="167"/>
      <c r="M199" s="169"/>
      <c r="N199" s="170"/>
      <c r="O199" s="170"/>
      <c r="P199" s="171">
        <f>SUM(P200:P213)</f>
        <v>36.771810000000002</v>
      </c>
      <c r="Q199" s="170"/>
      <c r="R199" s="171">
        <f>SUM(R200:R213)</f>
        <v>0</v>
      </c>
      <c r="S199" s="170"/>
      <c r="T199" s="172">
        <f>SUM(T200:T213)</f>
        <v>0</v>
      </c>
      <c r="AR199" s="168" t="s">
        <v>76</v>
      </c>
      <c r="AT199" s="173" t="s">
        <v>70</v>
      </c>
      <c r="AU199" s="173" t="s">
        <v>76</v>
      </c>
      <c r="AY199" s="168" t="s">
        <v>116</v>
      </c>
      <c r="BK199" s="174">
        <f>SUM(BK200:BK213)</f>
        <v>0</v>
      </c>
    </row>
    <row r="200" spans="1:65" s="139" customFormat="1" ht="21.75" customHeight="1">
      <c r="A200" s="136"/>
      <c r="B200" s="81"/>
      <c r="C200" s="264" t="s">
        <v>285</v>
      </c>
      <c r="D200" s="264" t="s">
        <v>118</v>
      </c>
      <c r="E200" s="265" t="s">
        <v>286</v>
      </c>
      <c r="F200" s="266" t="s">
        <v>287</v>
      </c>
      <c r="G200" s="267" t="s">
        <v>288</v>
      </c>
      <c r="H200" s="268">
        <v>121.03</v>
      </c>
      <c r="I200" s="124">
        <v>0</v>
      </c>
      <c r="J200" s="286">
        <f>ROUND(I200*H200,2)</f>
        <v>0</v>
      </c>
      <c r="K200" s="266" t="s">
        <v>122</v>
      </c>
      <c r="L200" s="81"/>
      <c r="M200" s="175" t="s">
        <v>1</v>
      </c>
      <c r="N200" s="176" t="s">
        <v>36</v>
      </c>
      <c r="O200" s="177">
        <v>0.03</v>
      </c>
      <c r="P200" s="177">
        <f>O200*H200</f>
        <v>3.6309</v>
      </c>
      <c r="Q200" s="177">
        <v>0</v>
      </c>
      <c r="R200" s="177">
        <f>Q200*H200</f>
        <v>0</v>
      </c>
      <c r="S200" s="177">
        <v>0</v>
      </c>
      <c r="T200" s="178">
        <f>S200*H200</f>
        <v>0</v>
      </c>
      <c r="U200" s="136"/>
      <c r="V200" s="136"/>
      <c r="W200" s="136"/>
      <c r="X200" s="136"/>
      <c r="Y200" s="136"/>
      <c r="Z200" s="136"/>
      <c r="AA200" s="136"/>
      <c r="AB200" s="136"/>
      <c r="AC200" s="136"/>
      <c r="AD200" s="136"/>
      <c r="AE200" s="136"/>
      <c r="AR200" s="179" t="s">
        <v>79</v>
      </c>
      <c r="AT200" s="179" t="s">
        <v>118</v>
      </c>
      <c r="AU200" s="179" t="s">
        <v>80</v>
      </c>
      <c r="AY200" s="131" t="s">
        <v>116</v>
      </c>
      <c r="BE200" s="180">
        <f>IF(N200="základní",J200,0)</f>
        <v>0</v>
      </c>
      <c r="BF200" s="180">
        <f>IF(N200="snížená",J200,0)</f>
        <v>0</v>
      </c>
      <c r="BG200" s="180">
        <f>IF(N200="zákl. přenesená",J200,0)</f>
        <v>0</v>
      </c>
      <c r="BH200" s="180">
        <f>IF(N200="sníž. přenesená",J200,0)</f>
        <v>0</v>
      </c>
      <c r="BI200" s="180">
        <f>IF(N200="nulová",J200,0)</f>
        <v>0</v>
      </c>
      <c r="BJ200" s="131" t="s">
        <v>76</v>
      </c>
      <c r="BK200" s="180">
        <f>ROUND(I200*H200,2)</f>
        <v>0</v>
      </c>
      <c r="BL200" s="131" t="s">
        <v>79</v>
      </c>
      <c r="BM200" s="179" t="s">
        <v>289</v>
      </c>
    </row>
    <row r="201" spans="1:65" s="181" customFormat="1">
      <c r="B201" s="182"/>
      <c r="C201" s="269"/>
      <c r="D201" s="270" t="s">
        <v>124</v>
      </c>
      <c r="E201" s="271" t="s">
        <v>81</v>
      </c>
      <c r="F201" s="272" t="s">
        <v>82</v>
      </c>
      <c r="G201" s="269"/>
      <c r="H201" s="273">
        <v>121.03</v>
      </c>
      <c r="J201" s="269"/>
      <c r="K201" s="269"/>
      <c r="L201" s="182"/>
      <c r="M201" s="184"/>
      <c r="N201" s="185"/>
      <c r="O201" s="185"/>
      <c r="P201" s="185"/>
      <c r="Q201" s="185"/>
      <c r="R201" s="185"/>
      <c r="S201" s="185"/>
      <c r="T201" s="186"/>
      <c r="AT201" s="183" t="s">
        <v>124</v>
      </c>
      <c r="AU201" s="183" t="s">
        <v>80</v>
      </c>
      <c r="AV201" s="181" t="s">
        <v>80</v>
      </c>
      <c r="AW201" s="181" t="s">
        <v>28</v>
      </c>
      <c r="AX201" s="181" t="s">
        <v>76</v>
      </c>
      <c r="AY201" s="183" t="s">
        <v>116</v>
      </c>
    </row>
    <row r="202" spans="1:65" s="139" customFormat="1" ht="24">
      <c r="A202" s="136"/>
      <c r="B202" s="81"/>
      <c r="C202" s="264" t="s">
        <v>290</v>
      </c>
      <c r="D202" s="264" t="s">
        <v>118</v>
      </c>
      <c r="E202" s="265" t="s">
        <v>291</v>
      </c>
      <c r="F202" s="266" t="s">
        <v>292</v>
      </c>
      <c r="G202" s="267" t="s">
        <v>288</v>
      </c>
      <c r="H202" s="268">
        <v>1694.42</v>
      </c>
      <c r="I202" s="124">
        <v>0</v>
      </c>
      <c r="J202" s="286">
        <f>ROUND(I202*H202,2)</f>
        <v>0</v>
      </c>
      <c r="K202" s="266" t="s">
        <v>122</v>
      </c>
      <c r="L202" s="81"/>
      <c r="M202" s="175" t="s">
        <v>1</v>
      </c>
      <c r="N202" s="176" t="s">
        <v>36</v>
      </c>
      <c r="O202" s="177">
        <v>2E-3</v>
      </c>
      <c r="P202" s="177">
        <f>O202*H202</f>
        <v>3.3888400000000001</v>
      </c>
      <c r="Q202" s="177">
        <v>0</v>
      </c>
      <c r="R202" s="177">
        <f>Q202*H202</f>
        <v>0</v>
      </c>
      <c r="S202" s="177">
        <v>0</v>
      </c>
      <c r="T202" s="178">
        <f>S202*H202</f>
        <v>0</v>
      </c>
      <c r="U202" s="136"/>
      <c r="V202" s="136"/>
      <c r="W202" s="136"/>
      <c r="X202" s="136"/>
      <c r="Y202" s="136"/>
      <c r="Z202" s="136"/>
      <c r="AA202" s="136"/>
      <c r="AB202" s="136"/>
      <c r="AC202" s="136"/>
      <c r="AD202" s="136"/>
      <c r="AE202" s="136"/>
      <c r="AR202" s="179" t="s">
        <v>79</v>
      </c>
      <c r="AT202" s="179" t="s">
        <v>118</v>
      </c>
      <c r="AU202" s="179" t="s">
        <v>80</v>
      </c>
      <c r="AY202" s="131" t="s">
        <v>116</v>
      </c>
      <c r="BE202" s="180">
        <f>IF(N202="základní",J202,0)</f>
        <v>0</v>
      </c>
      <c r="BF202" s="180">
        <f>IF(N202="snížená",J202,0)</f>
        <v>0</v>
      </c>
      <c r="BG202" s="180">
        <f>IF(N202="zákl. přenesená",J202,0)</f>
        <v>0</v>
      </c>
      <c r="BH202" s="180">
        <f>IF(N202="sníž. přenesená",J202,0)</f>
        <v>0</v>
      </c>
      <c r="BI202" s="180">
        <f>IF(N202="nulová",J202,0)</f>
        <v>0</v>
      </c>
      <c r="BJ202" s="131" t="s">
        <v>76</v>
      </c>
      <c r="BK202" s="180">
        <f>ROUND(I202*H202,2)</f>
        <v>0</v>
      </c>
      <c r="BL202" s="131" t="s">
        <v>79</v>
      </c>
      <c r="BM202" s="179" t="s">
        <v>293</v>
      </c>
    </row>
    <row r="203" spans="1:65" s="181" customFormat="1">
      <c r="B203" s="182"/>
      <c r="C203" s="269"/>
      <c r="D203" s="270" t="s">
        <v>124</v>
      </c>
      <c r="E203" s="271" t="s">
        <v>1</v>
      </c>
      <c r="F203" s="272" t="s">
        <v>294</v>
      </c>
      <c r="G203" s="269"/>
      <c r="H203" s="273">
        <v>1694.42</v>
      </c>
      <c r="J203" s="269"/>
      <c r="K203" s="269"/>
      <c r="L203" s="182"/>
      <c r="M203" s="184"/>
      <c r="N203" s="185"/>
      <c r="O203" s="185"/>
      <c r="P203" s="185"/>
      <c r="Q203" s="185"/>
      <c r="R203" s="185"/>
      <c r="S203" s="185"/>
      <c r="T203" s="186"/>
      <c r="AT203" s="183" t="s">
        <v>124</v>
      </c>
      <c r="AU203" s="183" t="s">
        <v>80</v>
      </c>
      <c r="AV203" s="181" t="s">
        <v>80</v>
      </c>
      <c r="AW203" s="181" t="s">
        <v>28</v>
      </c>
      <c r="AX203" s="181" t="s">
        <v>76</v>
      </c>
      <c r="AY203" s="183" t="s">
        <v>116</v>
      </c>
    </row>
    <row r="204" spans="1:65" s="139" customFormat="1" ht="21.75" customHeight="1">
      <c r="A204" s="136"/>
      <c r="B204" s="81"/>
      <c r="C204" s="264" t="s">
        <v>295</v>
      </c>
      <c r="D204" s="264" t="s">
        <v>118</v>
      </c>
      <c r="E204" s="265" t="s">
        <v>296</v>
      </c>
      <c r="F204" s="266" t="s">
        <v>297</v>
      </c>
      <c r="G204" s="267" t="s">
        <v>288</v>
      </c>
      <c r="H204" s="268">
        <v>45.1</v>
      </c>
      <c r="I204" s="124">
        <v>0</v>
      </c>
      <c r="J204" s="286">
        <f>ROUND(I204*H204,2)</f>
        <v>0</v>
      </c>
      <c r="K204" s="266" t="s">
        <v>122</v>
      </c>
      <c r="L204" s="81"/>
      <c r="M204" s="175" t="s">
        <v>1</v>
      </c>
      <c r="N204" s="176" t="s">
        <v>36</v>
      </c>
      <c r="O204" s="177">
        <v>3.2000000000000001E-2</v>
      </c>
      <c r="P204" s="177">
        <f>O204*H204</f>
        <v>1.4432</v>
      </c>
      <c r="Q204" s="177">
        <v>0</v>
      </c>
      <c r="R204" s="177">
        <f>Q204*H204</f>
        <v>0</v>
      </c>
      <c r="S204" s="177">
        <v>0</v>
      </c>
      <c r="T204" s="178">
        <f>S204*H204</f>
        <v>0</v>
      </c>
      <c r="U204" s="136"/>
      <c r="V204" s="136"/>
      <c r="W204" s="136"/>
      <c r="X204" s="136"/>
      <c r="Y204" s="136"/>
      <c r="Z204" s="136"/>
      <c r="AA204" s="136"/>
      <c r="AB204" s="136"/>
      <c r="AC204" s="136"/>
      <c r="AD204" s="136"/>
      <c r="AE204" s="136"/>
      <c r="AR204" s="179" t="s">
        <v>79</v>
      </c>
      <c r="AT204" s="179" t="s">
        <v>118</v>
      </c>
      <c r="AU204" s="179" t="s">
        <v>80</v>
      </c>
      <c r="AY204" s="131" t="s">
        <v>116</v>
      </c>
      <c r="BE204" s="180">
        <f>IF(N204="základní",J204,0)</f>
        <v>0</v>
      </c>
      <c r="BF204" s="180">
        <f>IF(N204="snížená",J204,0)</f>
        <v>0</v>
      </c>
      <c r="BG204" s="180">
        <f>IF(N204="zákl. přenesená",J204,0)</f>
        <v>0</v>
      </c>
      <c r="BH204" s="180">
        <f>IF(N204="sníž. přenesená",J204,0)</f>
        <v>0</v>
      </c>
      <c r="BI204" s="180">
        <f>IF(N204="nulová",J204,0)</f>
        <v>0</v>
      </c>
      <c r="BJ204" s="131" t="s">
        <v>76</v>
      </c>
      <c r="BK204" s="180">
        <f>ROUND(I204*H204,2)</f>
        <v>0</v>
      </c>
      <c r="BL204" s="131" t="s">
        <v>79</v>
      </c>
      <c r="BM204" s="179" t="s">
        <v>298</v>
      </c>
    </row>
    <row r="205" spans="1:65" s="181" customFormat="1">
      <c r="B205" s="182"/>
      <c r="C205" s="269"/>
      <c r="D205" s="270" t="s">
        <v>124</v>
      </c>
      <c r="E205" s="271" t="s">
        <v>84</v>
      </c>
      <c r="F205" s="272" t="s">
        <v>299</v>
      </c>
      <c r="G205" s="269"/>
      <c r="H205" s="273">
        <v>45.1</v>
      </c>
      <c r="J205" s="269"/>
      <c r="K205" s="269"/>
      <c r="L205" s="182"/>
      <c r="M205" s="184"/>
      <c r="N205" s="185"/>
      <c r="O205" s="185"/>
      <c r="P205" s="185"/>
      <c r="Q205" s="185"/>
      <c r="R205" s="185"/>
      <c r="S205" s="185"/>
      <c r="T205" s="186"/>
      <c r="AT205" s="183" t="s">
        <v>124</v>
      </c>
      <c r="AU205" s="183" t="s">
        <v>80</v>
      </c>
      <c r="AV205" s="181" t="s">
        <v>80</v>
      </c>
      <c r="AW205" s="181" t="s">
        <v>28</v>
      </c>
      <c r="AX205" s="181" t="s">
        <v>76</v>
      </c>
      <c r="AY205" s="183" t="s">
        <v>116</v>
      </c>
    </row>
    <row r="206" spans="1:65" s="139" customFormat="1" ht="24">
      <c r="A206" s="136"/>
      <c r="B206" s="81"/>
      <c r="C206" s="264" t="s">
        <v>300</v>
      </c>
      <c r="D206" s="264" t="s">
        <v>118</v>
      </c>
      <c r="E206" s="265" t="s">
        <v>301</v>
      </c>
      <c r="F206" s="266" t="s">
        <v>302</v>
      </c>
      <c r="G206" s="267" t="s">
        <v>288</v>
      </c>
      <c r="H206" s="268">
        <v>631.4</v>
      </c>
      <c r="I206" s="124">
        <v>0</v>
      </c>
      <c r="J206" s="286">
        <f>ROUND(I206*H206,2)</f>
        <v>0</v>
      </c>
      <c r="K206" s="266" t="s">
        <v>122</v>
      </c>
      <c r="L206" s="81"/>
      <c r="M206" s="175" t="s">
        <v>1</v>
      </c>
      <c r="N206" s="176" t="s">
        <v>36</v>
      </c>
      <c r="O206" s="177">
        <v>3.0000000000000001E-3</v>
      </c>
      <c r="P206" s="177">
        <f>O206*H206</f>
        <v>1.8941999999999999</v>
      </c>
      <c r="Q206" s="177">
        <v>0</v>
      </c>
      <c r="R206" s="177">
        <f>Q206*H206</f>
        <v>0</v>
      </c>
      <c r="S206" s="177">
        <v>0</v>
      </c>
      <c r="T206" s="178">
        <f>S206*H206</f>
        <v>0</v>
      </c>
      <c r="U206" s="136"/>
      <c r="V206" s="136"/>
      <c r="W206" s="136"/>
      <c r="X206" s="136"/>
      <c r="Y206" s="136"/>
      <c r="Z206" s="136"/>
      <c r="AA206" s="136"/>
      <c r="AB206" s="136"/>
      <c r="AC206" s="136"/>
      <c r="AD206" s="136"/>
      <c r="AE206" s="136"/>
      <c r="AR206" s="179" t="s">
        <v>79</v>
      </c>
      <c r="AT206" s="179" t="s">
        <v>118</v>
      </c>
      <c r="AU206" s="179" t="s">
        <v>80</v>
      </c>
      <c r="AY206" s="131" t="s">
        <v>116</v>
      </c>
      <c r="BE206" s="180">
        <f>IF(N206="základní",J206,0)</f>
        <v>0</v>
      </c>
      <c r="BF206" s="180">
        <f>IF(N206="snížená",J206,0)</f>
        <v>0</v>
      </c>
      <c r="BG206" s="180">
        <f>IF(N206="zákl. přenesená",J206,0)</f>
        <v>0</v>
      </c>
      <c r="BH206" s="180">
        <f>IF(N206="sníž. přenesená",J206,0)</f>
        <v>0</v>
      </c>
      <c r="BI206" s="180">
        <f>IF(N206="nulová",J206,0)</f>
        <v>0</v>
      </c>
      <c r="BJ206" s="131" t="s">
        <v>76</v>
      </c>
      <c r="BK206" s="180">
        <f>ROUND(I206*H206,2)</f>
        <v>0</v>
      </c>
      <c r="BL206" s="131" t="s">
        <v>79</v>
      </c>
      <c r="BM206" s="179" t="s">
        <v>303</v>
      </c>
    </row>
    <row r="207" spans="1:65" s="181" customFormat="1">
      <c r="B207" s="182"/>
      <c r="C207" s="269"/>
      <c r="D207" s="270" t="s">
        <v>124</v>
      </c>
      <c r="E207" s="271" t="s">
        <v>1</v>
      </c>
      <c r="F207" s="272" t="s">
        <v>304</v>
      </c>
      <c r="G207" s="269"/>
      <c r="H207" s="273">
        <v>631.4</v>
      </c>
      <c r="J207" s="269"/>
      <c r="K207" s="269"/>
      <c r="L207" s="182"/>
      <c r="M207" s="184"/>
      <c r="N207" s="185"/>
      <c r="O207" s="185"/>
      <c r="P207" s="185"/>
      <c r="Q207" s="185"/>
      <c r="R207" s="185"/>
      <c r="S207" s="185"/>
      <c r="T207" s="186"/>
      <c r="AT207" s="183" t="s">
        <v>124</v>
      </c>
      <c r="AU207" s="183" t="s">
        <v>80</v>
      </c>
      <c r="AV207" s="181" t="s">
        <v>80</v>
      </c>
      <c r="AW207" s="181" t="s">
        <v>28</v>
      </c>
      <c r="AX207" s="181" t="s">
        <v>76</v>
      </c>
      <c r="AY207" s="183" t="s">
        <v>116</v>
      </c>
    </row>
    <row r="208" spans="1:65" s="139" customFormat="1" ht="24">
      <c r="A208" s="136"/>
      <c r="B208" s="81"/>
      <c r="C208" s="264" t="s">
        <v>305</v>
      </c>
      <c r="D208" s="264" t="s">
        <v>118</v>
      </c>
      <c r="E208" s="265" t="s">
        <v>306</v>
      </c>
      <c r="F208" s="266" t="s">
        <v>307</v>
      </c>
      <c r="G208" s="267" t="s">
        <v>288</v>
      </c>
      <c r="H208" s="268">
        <v>166.13</v>
      </c>
      <c r="I208" s="124">
        <v>0</v>
      </c>
      <c r="J208" s="286">
        <f>ROUND(I208*H208,2)</f>
        <v>0</v>
      </c>
      <c r="K208" s="266" t="s">
        <v>122</v>
      </c>
      <c r="L208" s="81"/>
      <c r="M208" s="175" t="s">
        <v>1</v>
      </c>
      <c r="N208" s="176" t="s">
        <v>36</v>
      </c>
      <c r="O208" s="177">
        <v>0.159</v>
      </c>
      <c r="P208" s="177">
        <f>O208*H208</f>
        <v>26.414670000000001</v>
      </c>
      <c r="Q208" s="177">
        <v>0</v>
      </c>
      <c r="R208" s="177">
        <f>Q208*H208</f>
        <v>0</v>
      </c>
      <c r="S208" s="177">
        <v>0</v>
      </c>
      <c r="T208" s="178">
        <f>S208*H208</f>
        <v>0</v>
      </c>
      <c r="U208" s="136"/>
      <c r="V208" s="136"/>
      <c r="W208" s="136"/>
      <c r="X208" s="136"/>
      <c r="Y208" s="136"/>
      <c r="Z208" s="136"/>
      <c r="AA208" s="136"/>
      <c r="AB208" s="136"/>
      <c r="AC208" s="136"/>
      <c r="AD208" s="136"/>
      <c r="AE208" s="136"/>
      <c r="AR208" s="179" t="s">
        <v>79</v>
      </c>
      <c r="AT208" s="179" t="s">
        <v>118</v>
      </c>
      <c r="AU208" s="179" t="s">
        <v>80</v>
      </c>
      <c r="AY208" s="131" t="s">
        <v>116</v>
      </c>
      <c r="BE208" s="180">
        <f>IF(N208="základní",J208,0)</f>
        <v>0</v>
      </c>
      <c r="BF208" s="180">
        <f>IF(N208="snížená",J208,0)</f>
        <v>0</v>
      </c>
      <c r="BG208" s="180">
        <f>IF(N208="zákl. přenesená",J208,0)</f>
        <v>0</v>
      </c>
      <c r="BH208" s="180">
        <f>IF(N208="sníž. přenesená",J208,0)</f>
        <v>0</v>
      </c>
      <c r="BI208" s="180">
        <f>IF(N208="nulová",J208,0)</f>
        <v>0</v>
      </c>
      <c r="BJ208" s="131" t="s">
        <v>76</v>
      </c>
      <c r="BK208" s="180">
        <f>ROUND(I208*H208,2)</f>
        <v>0</v>
      </c>
      <c r="BL208" s="131" t="s">
        <v>79</v>
      </c>
      <c r="BM208" s="179" t="s">
        <v>308</v>
      </c>
    </row>
    <row r="209" spans="1:65" s="139" customFormat="1" ht="33" customHeight="1">
      <c r="A209" s="136"/>
      <c r="B209" s="81"/>
      <c r="C209" s="264" t="s">
        <v>309</v>
      </c>
      <c r="D209" s="264" t="s">
        <v>118</v>
      </c>
      <c r="E209" s="265" t="s">
        <v>310</v>
      </c>
      <c r="F209" s="266" t="s">
        <v>311</v>
      </c>
      <c r="G209" s="267" t="s">
        <v>288</v>
      </c>
      <c r="H209" s="268">
        <v>45.1</v>
      </c>
      <c r="I209" s="124">
        <v>0</v>
      </c>
      <c r="J209" s="286">
        <f>ROUND(I209*H209,2)</f>
        <v>0</v>
      </c>
      <c r="K209" s="266" t="s">
        <v>122</v>
      </c>
      <c r="L209" s="81"/>
      <c r="M209" s="175" t="s">
        <v>1</v>
      </c>
      <c r="N209" s="176" t="s">
        <v>36</v>
      </c>
      <c r="O209" s="177">
        <v>0</v>
      </c>
      <c r="P209" s="177">
        <f>O209*H209</f>
        <v>0</v>
      </c>
      <c r="Q209" s="177">
        <v>0</v>
      </c>
      <c r="R209" s="177">
        <f>Q209*H209</f>
        <v>0</v>
      </c>
      <c r="S209" s="177">
        <v>0</v>
      </c>
      <c r="T209" s="178">
        <f>S209*H209</f>
        <v>0</v>
      </c>
      <c r="U209" s="136"/>
      <c r="V209" s="136"/>
      <c r="W209" s="136"/>
      <c r="X209" s="136"/>
      <c r="Y209" s="136"/>
      <c r="Z209" s="136"/>
      <c r="AA209" s="136"/>
      <c r="AB209" s="136"/>
      <c r="AC209" s="136"/>
      <c r="AD209" s="136"/>
      <c r="AE209" s="136"/>
      <c r="AR209" s="179" t="s">
        <v>79</v>
      </c>
      <c r="AT209" s="179" t="s">
        <v>118</v>
      </c>
      <c r="AU209" s="179" t="s">
        <v>80</v>
      </c>
      <c r="AY209" s="131" t="s">
        <v>116</v>
      </c>
      <c r="BE209" s="180">
        <f>IF(N209="základní",J209,0)</f>
        <v>0</v>
      </c>
      <c r="BF209" s="180">
        <f>IF(N209="snížená",J209,0)</f>
        <v>0</v>
      </c>
      <c r="BG209" s="180">
        <f>IF(N209="zákl. přenesená",J209,0)</f>
        <v>0</v>
      </c>
      <c r="BH209" s="180">
        <f>IF(N209="sníž. přenesená",J209,0)</f>
        <v>0</v>
      </c>
      <c r="BI209" s="180">
        <f>IF(N209="nulová",J209,0)</f>
        <v>0</v>
      </c>
      <c r="BJ209" s="131" t="s">
        <v>76</v>
      </c>
      <c r="BK209" s="180">
        <f>ROUND(I209*H209,2)</f>
        <v>0</v>
      </c>
      <c r="BL209" s="131" t="s">
        <v>79</v>
      </c>
      <c r="BM209" s="179" t="s">
        <v>312</v>
      </c>
    </row>
    <row r="210" spans="1:65" s="181" customFormat="1">
      <c r="B210" s="182"/>
      <c r="C210" s="269"/>
      <c r="D210" s="270" t="s">
        <v>124</v>
      </c>
      <c r="E210" s="271" t="s">
        <v>1</v>
      </c>
      <c r="F210" s="272" t="s">
        <v>84</v>
      </c>
      <c r="G210" s="269"/>
      <c r="H210" s="273">
        <v>45.1</v>
      </c>
      <c r="J210" s="269"/>
      <c r="K210" s="269"/>
      <c r="L210" s="182"/>
      <c r="M210" s="184"/>
      <c r="N210" s="185"/>
      <c r="O210" s="185"/>
      <c r="P210" s="185"/>
      <c r="Q210" s="185"/>
      <c r="R210" s="185"/>
      <c r="S210" s="185"/>
      <c r="T210" s="186"/>
      <c r="AT210" s="183" t="s">
        <v>124</v>
      </c>
      <c r="AU210" s="183" t="s">
        <v>80</v>
      </c>
      <c r="AV210" s="181" t="s">
        <v>80</v>
      </c>
      <c r="AW210" s="181" t="s">
        <v>28</v>
      </c>
      <c r="AX210" s="181" t="s">
        <v>76</v>
      </c>
      <c r="AY210" s="183" t="s">
        <v>116</v>
      </c>
    </row>
    <row r="211" spans="1:65" s="139" customFormat="1" ht="33" customHeight="1">
      <c r="A211" s="136"/>
      <c r="B211" s="81"/>
      <c r="C211" s="264" t="s">
        <v>313</v>
      </c>
      <c r="D211" s="264" t="s">
        <v>118</v>
      </c>
      <c r="E211" s="265" t="s">
        <v>314</v>
      </c>
      <c r="F211" s="266" t="s">
        <v>315</v>
      </c>
      <c r="G211" s="267" t="s">
        <v>288</v>
      </c>
      <c r="H211" s="268">
        <v>28.63</v>
      </c>
      <c r="I211" s="124">
        <v>0</v>
      </c>
      <c r="J211" s="286">
        <f>ROUND(I211*H211,2)</f>
        <v>0</v>
      </c>
      <c r="K211" s="266" t="s">
        <v>122</v>
      </c>
      <c r="L211" s="81"/>
      <c r="M211" s="175" t="s">
        <v>1</v>
      </c>
      <c r="N211" s="176" t="s">
        <v>36</v>
      </c>
      <c r="O211" s="177">
        <v>0</v>
      </c>
      <c r="P211" s="177">
        <f>O211*H211</f>
        <v>0</v>
      </c>
      <c r="Q211" s="177">
        <v>0</v>
      </c>
      <c r="R211" s="177">
        <f>Q211*H211</f>
        <v>0</v>
      </c>
      <c r="S211" s="177">
        <v>0</v>
      </c>
      <c r="T211" s="178">
        <f>S211*H211</f>
        <v>0</v>
      </c>
      <c r="U211" s="136"/>
      <c r="V211" s="136"/>
      <c r="W211" s="136"/>
      <c r="X211" s="136"/>
      <c r="Y211" s="136"/>
      <c r="Z211" s="136"/>
      <c r="AA211" s="136"/>
      <c r="AB211" s="136"/>
      <c r="AC211" s="136"/>
      <c r="AD211" s="136"/>
      <c r="AE211" s="136"/>
      <c r="AR211" s="179" t="s">
        <v>79</v>
      </c>
      <c r="AT211" s="179" t="s">
        <v>118</v>
      </c>
      <c r="AU211" s="179" t="s">
        <v>80</v>
      </c>
      <c r="AY211" s="131" t="s">
        <v>116</v>
      </c>
      <c r="BE211" s="180">
        <f>IF(N211="základní",J211,0)</f>
        <v>0</v>
      </c>
      <c r="BF211" s="180">
        <f>IF(N211="snížená",J211,0)</f>
        <v>0</v>
      </c>
      <c r="BG211" s="180">
        <f>IF(N211="zákl. přenesená",J211,0)</f>
        <v>0</v>
      </c>
      <c r="BH211" s="180">
        <f>IF(N211="sníž. přenesená",J211,0)</f>
        <v>0</v>
      </c>
      <c r="BI211" s="180">
        <f>IF(N211="nulová",J211,0)</f>
        <v>0</v>
      </c>
      <c r="BJ211" s="131" t="s">
        <v>76</v>
      </c>
      <c r="BK211" s="180">
        <f>ROUND(I211*H211,2)</f>
        <v>0</v>
      </c>
      <c r="BL211" s="131" t="s">
        <v>79</v>
      </c>
      <c r="BM211" s="179" t="s">
        <v>316</v>
      </c>
    </row>
    <row r="212" spans="1:65" s="139" customFormat="1" ht="24">
      <c r="A212" s="136"/>
      <c r="B212" s="81"/>
      <c r="C212" s="264" t="s">
        <v>317</v>
      </c>
      <c r="D212" s="264" t="s">
        <v>118</v>
      </c>
      <c r="E212" s="265" t="s">
        <v>318</v>
      </c>
      <c r="F212" s="266" t="s">
        <v>319</v>
      </c>
      <c r="G212" s="267" t="s">
        <v>288</v>
      </c>
      <c r="H212" s="268">
        <v>92.4</v>
      </c>
      <c r="I212" s="124">
        <v>0</v>
      </c>
      <c r="J212" s="286">
        <f>ROUND(I212*H212,2)</f>
        <v>0</v>
      </c>
      <c r="K212" s="266" t="s">
        <v>122</v>
      </c>
      <c r="L212" s="81"/>
      <c r="M212" s="175" t="s">
        <v>1</v>
      </c>
      <c r="N212" s="176" t="s">
        <v>36</v>
      </c>
      <c r="O212" s="177">
        <v>0</v>
      </c>
      <c r="P212" s="177">
        <f>O212*H212</f>
        <v>0</v>
      </c>
      <c r="Q212" s="177">
        <v>0</v>
      </c>
      <c r="R212" s="177">
        <f>Q212*H212</f>
        <v>0</v>
      </c>
      <c r="S212" s="177">
        <v>0</v>
      </c>
      <c r="T212" s="178">
        <f>S212*H212</f>
        <v>0</v>
      </c>
      <c r="U212" s="136"/>
      <c r="V212" s="136"/>
      <c r="W212" s="136"/>
      <c r="X212" s="136"/>
      <c r="Y212" s="136"/>
      <c r="Z212" s="136"/>
      <c r="AA212" s="136"/>
      <c r="AB212" s="136"/>
      <c r="AC212" s="136"/>
      <c r="AD212" s="136"/>
      <c r="AE212" s="136"/>
      <c r="AR212" s="179" t="s">
        <v>79</v>
      </c>
      <c r="AT212" s="179" t="s">
        <v>118</v>
      </c>
      <c r="AU212" s="179" t="s">
        <v>80</v>
      </c>
      <c r="AY212" s="131" t="s">
        <v>116</v>
      </c>
      <c r="BE212" s="180">
        <f>IF(N212="základní",J212,0)</f>
        <v>0</v>
      </c>
      <c r="BF212" s="180">
        <f>IF(N212="snížená",J212,0)</f>
        <v>0</v>
      </c>
      <c r="BG212" s="180">
        <f>IF(N212="zákl. přenesená",J212,0)</f>
        <v>0</v>
      </c>
      <c r="BH212" s="180">
        <f>IF(N212="sníž. přenesená",J212,0)</f>
        <v>0</v>
      </c>
      <c r="BI212" s="180">
        <f>IF(N212="nulová",J212,0)</f>
        <v>0</v>
      </c>
      <c r="BJ212" s="131" t="s">
        <v>76</v>
      </c>
      <c r="BK212" s="180">
        <f>ROUND(I212*H212,2)</f>
        <v>0</v>
      </c>
      <c r="BL212" s="131" t="s">
        <v>79</v>
      </c>
      <c r="BM212" s="179" t="s">
        <v>320</v>
      </c>
    </row>
    <row r="213" spans="1:65" s="181" customFormat="1">
      <c r="B213" s="182"/>
      <c r="C213" s="269"/>
      <c r="D213" s="270" t="s">
        <v>124</v>
      </c>
      <c r="E213" s="271" t="s">
        <v>1</v>
      </c>
      <c r="F213" s="272" t="s">
        <v>321</v>
      </c>
      <c r="G213" s="269"/>
      <c r="H213" s="273">
        <v>92.4</v>
      </c>
      <c r="I213" s="202"/>
      <c r="J213" s="269"/>
      <c r="K213" s="269"/>
      <c r="L213" s="182"/>
      <c r="M213" s="184"/>
      <c r="N213" s="185"/>
      <c r="O213" s="185"/>
      <c r="P213" s="185"/>
      <c r="Q213" s="185"/>
      <c r="R213" s="185"/>
      <c r="S213" s="185"/>
      <c r="T213" s="186"/>
      <c r="AT213" s="183" t="s">
        <v>124</v>
      </c>
      <c r="AU213" s="183" t="s">
        <v>80</v>
      </c>
      <c r="AV213" s="181" t="s">
        <v>80</v>
      </c>
      <c r="AW213" s="181" t="s">
        <v>28</v>
      </c>
      <c r="AX213" s="181" t="s">
        <v>76</v>
      </c>
      <c r="AY213" s="183" t="s">
        <v>116</v>
      </c>
    </row>
    <row r="214" spans="1:65" s="166" customFormat="1" ht="22.9" customHeight="1">
      <c r="B214" s="167"/>
      <c r="C214" s="258"/>
      <c r="D214" s="259" t="s">
        <v>70</v>
      </c>
      <c r="E214" s="262" t="s">
        <v>322</v>
      </c>
      <c r="F214" s="262" t="s">
        <v>323</v>
      </c>
      <c r="G214" s="258"/>
      <c r="H214" s="258"/>
      <c r="J214" s="263">
        <f>BK214</f>
        <v>0</v>
      </c>
      <c r="K214" s="258"/>
      <c r="L214" s="167"/>
      <c r="M214" s="169"/>
      <c r="N214" s="170"/>
      <c r="O214" s="170"/>
      <c r="P214" s="171">
        <f>P215</f>
        <v>83.246135999999993</v>
      </c>
      <c r="Q214" s="170"/>
      <c r="R214" s="171">
        <f>R215</f>
        <v>0</v>
      </c>
      <c r="S214" s="170"/>
      <c r="T214" s="172">
        <f>T215</f>
        <v>0</v>
      </c>
      <c r="AR214" s="168" t="s">
        <v>76</v>
      </c>
      <c r="AT214" s="173" t="s">
        <v>70</v>
      </c>
      <c r="AU214" s="173" t="s">
        <v>76</v>
      </c>
      <c r="AY214" s="168" t="s">
        <v>116</v>
      </c>
      <c r="BK214" s="174">
        <f>BK215</f>
        <v>0</v>
      </c>
    </row>
    <row r="215" spans="1:65" s="139" customFormat="1" ht="24">
      <c r="A215" s="136"/>
      <c r="B215" s="81"/>
      <c r="C215" s="264" t="s">
        <v>324</v>
      </c>
      <c r="D215" s="264" t="s">
        <v>118</v>
      </c>
      <c r="E215" s="265" t="s">
        <v>325</v>
      </c>
      <c r="F215" s="266" t="s">
        <v>326</v>
      </c>
      <c r="G215" s="267" t="s">
        <v>288</v>
      </c>
      <c r="H215" s="268">
        <v>209.68799999999999</v>
      </c>
      <c r="I215" s="124">
        <v>0</v>
      </c>
      <c r="J215" s="286">
        <f>ROUND(I215*H215,2)</f>
        <v>0</v>
      </c>
      <c r="K215" s="266" t="s">
        <v>122</v>
      </c>
      <c r="L215" s="81"/>
      <c r="M215" s="175" t="s">
        <v>1</v>
      </c>
      <c r="N215" s="176" t="s">
        <v>36</v>
      </c>
      <c r="O215" s="177">
        <v>0.39700000000000002</v>
      </c>
      <c r="P215" s="177">
        <f>O215*H215</f>
        <v>83.246135999999993</v>
      </c>
      <c r="Q215" s="177">
        <v>0</v>
      </c>
      <c r="R215" s="177">
        <f>Q215*H215</f>
        <v>0</v>
      </c>
      <c r="S215" s="177">
        <v>0</v>
      </c>
      <c r="T215" s="178">
        <f>S215*H215</f>
        <v>0</v>
      </c>
      <c r="U215" s="136"/>
      <c r="V215" s="136"/>
      <c r="W215" s="136"/>
      <c r="X215" s="136"/>
      <c r="Y215" s="136"/>
      <c r="Z215" s="136"/>
      <c r="AA215" s="136"/>
      <c r="AB215" s="136"/>
      <c r="AC215" s="136"/>
      <c r="AD215" s="136"/>
      <c r="AE215" s="136"/>
      <c r="AR215" s="179" t="s">
        <v>79</v>
      </c>
      <c r="AT215" s="179" t="s">
        <v>118</v>
      </c>
      <c r="AU215" s="179" t="s">
        <v>80</v>
      </c>
      <c r="AY215" s="131" t="s">
        <v>116</v>
      </c>
      <c r="BE215" s="180">
        <f>IF(N215="základní",J215,0)</f>
        <v>0</v>
      </c>
      <c r="BF215" s="180">
        <f>IF(N215="snížená",J215,0)</f>
        <v>0</v>
      </c>
      <c r="BG215" s="180">
        <f>IF(N215="zákl. přenesená",J215,0)</f>
        <v>0</v>
      </c>
      <c r="BH215" s="180">
        <f>IF(N215="sníž. přenesená",J215,0)</f>
        <v>0</v>
      </c>
      <c r="BI215" s="180">
        <f>IF(N215="nulová",J215,0)</f>
        <v>0</v>
      </c>
      <c r="BJ215" s="131" t="s">
        <v>76</v>
      </c>
      <c r="BK215" s="180">
        <f>ROUND(I215*H215,2)</f>
        <v>0</v>
      </c>
      <c r="BL215" s="131" t="s">
        <v>79</v>
      </c>
      <c r="BM215" s="179" t="s">
        <v>327</v>
      </c>
    </row>
    <row r="216" spans="1:65" s="166" customFormat="1" ht="25.9" customHeight="1">
      <c r="B216" s="167"/>
      <c r="C216" s="258"/>
      <c r="D216" s="259" t="s">
        <v>70</v>
      </c>
      <c r="E216" s="260" t="s">
        <v>328</v>
      </c>
      <c r="F216" s="260" t="s">
        <v>329</v>
      </c>
      <c r="G216" s="258"/>
      <c r="H216" s="258"/>
      <c r="J216" s="261">
        <f>BK216</f>
        <v>0</v>
      </c>
      <c r="K216" s="258"/>
      <c r="L216" s="167"/>
      <c r="M216" s="169"/>
      <c r="N216" s="170"/>
      <c r="O216" s="170"/>
      <c r="P216" s="171">
        <f>P217+P219</f>
        <v>0</v>
      </c>
      <c r="Q216" s="170"/>
      <c r="R216" s="171">
        <f>R217+R219</f>
        <v>0</v>
      </c>
      <c r="S216" s="170"/>
      <c r="T216" s="172">
        <f>T217+T219</f>
        <v>0</v>
      </c>
      <c r="AR216" s="168" t="s">
        <v>141</v>
      </c>
      <c r="AT216" s="173" t="s">
        <v>70</v>
      </c>
      <c r="AU216" s="173" t="s">
        <v>71</v>
      </c>
      <c r="AY216" s="168" t="s">
        <v>116</v>
      </c>
      <c r="BK216" s="174">
        <f>BK217+BK219</f>
        <v>0</v>
      </c>
    </row>
    <row r="217" spans="1:65" s="166" customFormat="1" ht="22.9" customHeight="1">
      <c r="B217" s="167"/>
      <c r="C217" s="258"/>
      <c r="D217" s="259" t="s">
        <v>70</v>
      </c>
      <c r="E217" s="262" t="s">
        <v>330</v>
      </c>
      <c r="F217" s="262" t="s">
        <v>331</v>
      </c>
      <c r="G217" s="258"/>
      <c r="H217" s="258"/>
      <c r="J217" s="263">
        <f>BK217</f>
        <v>0</v>
      </c>
      <c r="K217" s="258"/>
      <c r="L217" s="167"/>
      <c r="M217" s="169"/>
      <c r="N217" s="170"/>
      <c r="O217" s="170"/>
      <c r="P217" s="171">
        <f>P218</f>
        <v>0</v>
      </c>
      <c r="Q217" s="170"/>
      <c r="R217" s="171">
        <f>R218</f>
        <v>0</v>
      </c>
      <c r="S217" s="170"/>
      <c r="T217" s="172">
        <f>T218</f>
        <v>0</v>
      </c>
      <c r="AR217" s="168" t="s">
        <v>141</v>
      </c>
      <c r="AT217" s="173" t="s">
        <v>70</v>
      </c>
      <c r="AU217" s="173" t="s">
        <v>76</v>
      </c>
      <c r="AY217" s="168" t="s">
        <v>116</v>
      </c>
      <c r="BK217" s="174">
        <f>BK218</f>
        <v>0</v>
      </c>
    </row>
    <row r="218" spans="1:65" s="139" customFormat="1" ht="16.5" customHeight="1">
      <c r="A218" s="136"/>
      <c r="B218" s="81"/>
      <c r="C218" s="264" t="s">
        <v>332</v>
      </c>
      <c r="D218" s="264" t="s">
        <v>118</v>
      </c>
      <c r="E218" s="265" t="s">
        <v>333</v>
      </c>
      <c r="F218" s="266" t="s">
        <v>331</v>
      </c>
      <c r="G218" s="267" t="s">
        <v>334</v>
      </c>
      <c r="H218" s="268">
        <v>1</v>
      </c>
      <c r="I218" s="124">
        <v>0</v>
      </c>
      <c r="J218" s="286">
        <f>ROUND(I218*H218,2)</f>
        <v>0</v>
      </c>
      <c r="K218" s="266" t="s">
        <v>122</v>
      </c>
      <c r="L218" s="81"/>
      <c r="M218" s="175" t="s">
        <v>1</v>
      </c>
      <c r="N218" s="176" t="s">
        <v>36</v>
      </c>
      <c r="O218" s="177">
        <v>0</v>
      </c>
      <c r="P218" s="177">
        <f>O218*H218</f>
        <v>0</v>
      </c>
      <c r="Q218" s="177">
        <v>0</v>
      </c>
      <c r="R218" s="177">
        <f>Q218*H218</f>
        <v>0</v>
      </c>
      <c r="S218" s="177">
        <v>0</v>
      </c>
      <c r="T218" s="178">
        <f>S218*H218</f>
        <v>0</v>
      </c>
      <c r="U218" s="136"/>
      <c r="V218" s="136"/>
      <c r="W218" s="136"/>
      <c r="X218" s="136"/>
      <c r="Y218" s="136"/>
      <c r="Z218" s="136"/>
      <c r="AA218" s="136"/>
      <c r="AB218" s="136"/>
      <c r="AC218" s="136"/>
      <c r="AD218" s="136"/>
      <c r="AE218" s="136"/>
      <c r="AR218" s="179" t="s">
        <v>335</v>
      </c>
      <c r="AT218" s="179" t="s">
        <v>118</v>
      </c>
      <c r="AU218" s="179" t="s">
        <v>80</v>
      </c>
      <c r="AY218" s="131" t="s">
        <v>116</v>
      </c>
      <c r="BE218" s="180">
        <f>IF(N218="základní",J218,0)</f>
        <v>0</v>
      </c>
      <c r="BF218" s="180">
        <f>IF(N218="snížená",J218,0)</f>
        <v>0</v>
      </c>
      <c r="BG218" s="180">
        <f>IF(N218="zákl. přenesená",J218,0)</f>
        <v>0</v>
      </c>
      <c r="BH218" s="180">
        <f>IF(N218="sníž. přenesená",J218,0)</f>
        <v>0</v>
      </c>
      <c r="BI218" s="180">
        <f>IF(N218="nulová",J218,0)</f>
        <v>0</v>
      </c>
      <c r="BJ218" s="131" t="s">
        <v>76</v>
      </c>
      <c r="BK218" s="180">
        <f>ROUND(I218*H218,2)</f>
        <v>0</v>
      </c>
      <c r="BL218" s="131" t="s">
        <v>335</v>
      </c>
      <c r="BM218" s="179" t="s">
        <v>336</v>
      </c>
    </row>
    <row r="219" spans="1:65" s="166" customFormat="1" ht="22.9" customHeight="1">
      <c r="B219" s="167"/>
      <c r="C219" s="258"/>
      <c r="D219" s="259" t="s">
        <v>70</v>
      </c>
      <c r="E219" s="262" t="s">
        <v>337</v>
      </c>
      <c r="F219" s="262" t="s">
        <v>338</v>
      </c>
      <c r="G219" s="258"/>
      <c r="H219" s="258"/>
      <c r="J219" s="263">
        <f>BK219</f>
        <v>0</v>
      </c>
      <c r="K219" s="258"/>
      <c r="L219" s="167"/>
      <c r="M219" s="169"/>
      <c r="N219" s="170"/>
      <c r="O219" s="170"/>
      <c r="P219" s="171">
        <f>P220</f>
        <v>0</v>
      </c>
      <c r="Q219" s="170"/>
      <c r="R219" s="171">
        <f>R220</f>
        <v>0</v>
      </c>
      <c r="S219" s="170"/>
      <c r="T219" s="172">
        <f>T220</f>
        <v>0</v>
      </c>
      <c r="AR219" s="168" t="s">
        <v>141</v>
      </c>
      <c r="AT219" s="173" t="s">
        <v>70</v>
      </c>
      <c r="AU219" s="173" t="s">
        <v>76</v>
      </c>
      <c r="AY219" s="168" t="s">
        <v>116</v>
      </c>
      <c r="BK219" s="174">
        <f>BK220</f>
        <v>0</v>
      </c>
    </row>
    <row r="220" spans="1:65" s="139" customFormat="1" ht="16.5" customHeight="1">
      <c r="A220" s="136"/>
      <c r="B220" s="81"/>
      <c r="C220" s="264" t="s">
        <v>339</v>
      </c>
      <c r="D220" s="264" t="s">
        <v>118</v>
      </c>
      <c r="E220" s="265" t="s">
        <v>340</v>
      </c>
      <c r="F220" s="266" t="s">
        <v>341</v>
      </c>
      <c r="G220" s="267" t="s">
        <v>334</v>
      </c>
      <c r="H220" s="268">
        <v>1</v>
      </c>
      <c r="I220" s="124">
        <v>0</v>
      </c>
      <c r="J220" s="286">
        <f>ROUND(I220*H220,2)</f>
        <v>0</v>
      </c>
      <c r="K220" s="266" t="s">
        <v>122</v>
      </c>
      <c r="L220" s="81"/>
      <c r="M220" s="203" t="s">
        <v>1</v>
      </c>
      <c r="N220" s="204" t="s">
        <v>36</v>
      </c>
      <c r="O220" s="205">
        <v>0</v>
      </c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136"/>
      <c r="V220" s="136"/>
      <c r="W220" s="136"/>
      <c r="X220" s="136"/>
      <c r="Y220" s="136"/>
      <c r="Z220" s="136"/>
      <c r="AA220" s="136"/>
      <c r="AB220" s="136"/>
      <c r="AC220" s="136"/>
      <c r="AD220" s="136"/>
      <c r="AE220" s="136"/>
      <c r="AR220" s="179" t="s">
        <v>335</v>
      </c>
      <c r="AT220" s="179" t="s">
        <v>118</v>
      </c>
      <c r="AU220" s="179" t="s">
        <v>80</v>
      </c>
      <c r="AY220" s="131" t="s">
        <v>116</v>
      </c>
      <c r="BE220" s="180">
        <f>IF(N220="základní",J220,0)</f>
        <v>0</v>
      </c>
      <c r="BF220" s="180">
        <f>IF(N220="snížená",J220,0)</f>
        <v>0</v>
      </c>
      <c r="BG220" s="180">
        <f>IF(N220="zákl. přenesená",J220,0)</f>
        <v>0</v>
      </c>
      <c r="BH220" s="180">
        <f>IF(N220="sníž. přenesená",J220,0)</f>
        <v>0</v>
      </c>
      <c r="BI220" s="180">
        <f>IF(N220="nulová",J220,0)</f>
        <v>0</v>
      </c>
      <c r="BJ220" s="131" t="s">
        <v>76</v>
      </c>
      <c r="BK220" s="180">
        <f>ROUND(I220*H220,2)</f>
        <v>0</v>
      </c>
      <c r="BL220" s="131" t="s">
        <v>335</v>
      </c>
      <c r="BM220" s="179" t="s">
        <v>342</v>
      </c>
    </row>
    <row r="221" spans="1:65" s="139" customFormat="1" ht="6.95" customHeight="1">
      <c r="A221" s="136"/>
      <c r="B221" s="147"/>
      <c r="C221" s="239"/>
      <c r="D221" s="239"/>
      <c r="E221" s="239"/>
      <c r="F221" s="239"/>
      <c r="G221" s="239"/>
      <c r="H221" s="239"/>
      <c r="I221" s="148"/>
      <c r="J221" s="239"/>
      <c r="K221" s="239"/>
      <c r="L221" s="81"/>
      <c r="M221" s="136"/>
      <c r="O221" s="136"/>
      <c r="P221" s="136"/>
      <c r="Q221" s="136"/>
      <c r="R221" s="136"/>
      <c r="S221" s="136"/>
      <c r="T221" s="136"/>
      <c r="U221" s="136"/>
      <c r="V221" s="136"/>
      <c r="W221" s="136"/>
      <c r="X221" s="136"/>
      <c r="Y221" s="136"/>
      <c r="Z221" s="136"/>
      <c r="AA221" s="136"/>
      <c r="AB221" s="136"/>
      <c r="AC221" s="136"/>
      <c r="AD221" s="136"/>
      <c r="AE221" s="136"/>
    </row>
  </sheetData>
  <sheetProtection algorithmName="SHA-512" hashValue="+GJ6vzd9ULTFJE9nvbEy4c/o0+n+FflyiS/m+dtXBZlPPHt9yuEwNoj73/8YSJgneZDHk5n1GZ4oFVxKJyLxOQ==" saltValue="zLZjJGH4lHdyE7sJNZm5tg==" spinCount="100000" sheet="1" objects="1" scenarios="1"/>
  <autoFilter ref="C121:K220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343</v>
      </c>
      <c r="H4" s="13"/>
    </row>
    <row r="5" spans="1:8" s="1" customFormat="1" ht="12" customHeight="1">
      <c r="B5" s="13"/>
      <c r="C5" s="16" t="s">
        <v>12</v>
      </c>
      <c r="D5" s="93" t="s">
        <v>13</v>
      </c>
      <c r="E5" s="91"/>
      <c r="F5" s="91"/>
      <c r="H5" s="13"/>
    </row>
    <row r="6" spans="1:8" s="1" customFormat="1" ht="36.950000000000003" customHeight="1">
      <c r="B6" s="13"/>
      <c r="C6" s="18" t="s">
        <v>14</v>
      </c>
      <c r="D6" s="92" t="s">
        <v>15</v>
      </c>
      <c r="E6" s="91"/>
      <c r="F6" s="91"/>
      <c r="H6" s="13"/>
    </row>
    <row r="7" spans="1:8" s="1" customFormat="1" ht="16.5" customHeight="1">
      <c r="B7" s="13"/>
      <c r="C7" s="19" t="s">
        <v>20</v>
      </c>
      <c r="D7" s="43">
        <f>'Rekapitulace stavby'!AN8</f>
        <v>0</v>
      </c>
      <c r="H7" s="13"/>
    </row>
    <row r="8" spans="1:8" s="2" customFormat="1" ht="10.9" customHeight="1">
      <c r="A8" s="21"/>
      <c r="B8" s="22"/>
      <c r="C8" s="21"/>
      <c r="D8" s="21"/>
      <c r="E8" s="21"/>
      <c r="F8" s="21"/>
      <c r="G8" s="21"/>
      <c r="H8" s="22"/>
    </row>
    <row r="9" spans="1:8" s="8" customFormat="1" ht="29.25" customHeight="1">
      <c r="A9" s="76"/>
      <c r="B9" s="77"/>
      <c r="C9" s="78" t="s">
        <v>52</v>
      </c>
      <c r="D9" s="79" t="s">
        <v>53</v>
      </c>
      <c r="E9" s="79" t="s">
        <v>103</v>
      </c>
      <c r="F9" s="80" t="s">
        <v>344</v>
      </c>
      <c r="G9" s="76"/>
      <c r="H9" s="77"/>
    </row>
    <row r="10" spans="1:8" s="2" customFormat="1" ht="26.45" customHeight="1">
      <c r="A10" s="21"/>
      <c r="B10" s="22"/>
      <c r="C10" s="82" t="s">
        <v>13</v>
      </c>
      <c r="D10" s="82" t="s">
        <v>15</v>
      </c>
      <c r="E10" s="21"/>
      <c r="F10" s="21"/>
      <c r="G10" s="21"/>
      <c r="H10" s="22"/>
    </row>
    <row r="11" spans="1:8" s="2" customFormat="1" ht="16.899999999999999" customHeight="1">
      <c r="A11" s="21"/>
      <c r="B11" s="22"/>
      <c r="C11" s="83" t="s">
        <v>78</v>
      </c>
      <c r="D11" s="84" t="s">
        <v>1</v>
      </c>
      <c r="E11" s="85" t="s">
        <v>1</v>
      </c>
      <c r="F11" s="86">
        <v>4</v>
      </c>
      <c r="G11" s="21"/>
      <c r="H11" s="22"/>
    </row>
    <row r="12" spans="1:8" s="2" customFormat="1" ht="16.899999999999999" customHeight="1">
      <c r="A12" s="21"/>
      <c r="B12" s="22"/>
      <c r="C12" s="87" t="s">
        <v>1</v>
      </c>
      <c r="D12" s="87" t="s">
        <v>151</v>
      </c>
      <c r="E12" s="10" t="s">
        <v>1</v>
      </c>
      <c r="F12" s="88">
        <v>0</v>
      </c>
      <c r="G12" s="21"/>
      <c r="H12" s="22"/>
    </row>
    <row r="13" spans="1:8" s="2" customFormat="1" ht="16.899999999999999" customHeight="1">
      <c r="A13" s="21"/>
      <c r="B13" s="22"/>
      <c r="C13" s="87" t="s">
        <v>78</v>
      </c>
      <c r="D13" s="87" t="s">
        <v>152</v>
      </c>
      <c r="E13" s="10" t="s">
        <v>1</v>
      </c>
      <c r="F13" s="88">
        <v>4</v>
      </c>
      <c r="G13" s="21"/>
      <c r="H13" s="22"/>
    </row>
    <row r="14" spans="1:8" s="2" customFormat="1" ht="16.899999999999999" customHeight="1">
      <c r="A14" s="21"/>
      <c r="B14" s="22"/>
      <c r="C14" s="89" t="s">
        <v>345</v>
      </c>
      <c r="D14" s="21"/>
      <c r="E14" s="21"/>
      <c r="F14" s="21"/>
      <c r="G14" s="21"/>
      <c r="H14" s="22"/>
    </row>
    <row r="15" spans="1:8" s="2" customFormat="1" ht="16.899999999999999" customHeight="1">
      <c r="A15" s="21"/>
      <c r="B15" s="22"/>
      <c r="C15" s="87" t="s">
        <v>148</v>
      </c>
      <c r="D15" s="87" t="s">
        <v>149</v>
      </c>
      <c r="E15" s="10" t="s">
        <v>144</v>
      </c>
      <c r="F15" s="88">
        <v>4</v>
      </c>
      <c r="G15" s="21"/>
      <c r="H15" s="22"/>
    </row>
    <row r="16" spans="1:8" s="2" customFormat="1" ht="22.5">
      <c r="A16" s="21"/>
      <c r="B16" s="22"/>
      <c r="C16" s="87" t="s">
        <v>142</v>
      </c>
      <c r="D16" s="87" t="s">
        <v>143</v>
      </c>
      <c r="E16" s="10" t="s">
        <v>144</v>
      </c>
      <c r="F16" s="88">
        <v>4</v>
      </c>
      <c r="G16" s="21"/>
      <c r="H16" s="22"/>
    </row>
    <row r="17" spans="1:8" s="2" customFormat="1" ht="16.899999999999999" customHeight="1">
      <c r="A17" s="21"/>
      <c r="B17" s="22"/>
      <c r="C17" s="83" t="s">
        <v>81</v>
      </c>
      <c r="D17" s="84" t="s">
        <v>1</v>
      </c>
      <c r="E17" s="85" t="s">
        <v>1</v>
      </c>
      <c r="F17" s="86">
        <v>121.03</v>
      </c>
      <c r="G17" s="21"/>
      <c r="H17" s="22"/>
    </row>
    <row r="18" spans="1:8" s="2" customFormat="1" ht="16.899999999999999" customHeight="1">
      <c r="A18" s="21"/>
      <c r="B18" s="22"/>
      <c r="C18" s="87" t="s">
        <v>81</v>
      </c>
      <c r="D18" s="87" t="s">
        <v>82</v>
      </c>
      <c r="E18" s="10" t="s">
        <v>1</v>
      </c>
      <c r="F18" s="88">
        <v>121.03</v>
      </c>
      <c r="G18" s="21"/>
      <c r="H18" s="22"/>
    </row>
    <row r="19" spans="1:8" s="2" customFormat="1" ht="16.899999999999999" customHeight="1">
      <c r="A19" s="21"/>
      <c r="B19" s="22"/>
      <c r="C19" s="89" t="s">
        <v>345</v>
      </c>
      <c r="D19" s="21"/>
      <c r="E19" s="21"/>
      <c r="F19" s="21"/>
      <c r="G19" s="21"/>
      <c r="H19" s="22"/>
    </row>
    <row r="20" spans="1:8" s="2" customFormat="1" ht="16.899999999999999" customHeight="1">
      <c r="A20" s="21"/>
      <c r="B20" s="22"/>
      <c r="C20" s="87" t="s">
        <v>286</v>
      </c>
      <c r="D20" s="87" t="s">
        <v>287</v>
      </c>
      <c r="E20" s="10" t="s">
        <v>288</v>
      </c>
      <c r="F20" s="88">
        <v>121.03</v>
      </c>
      <c r="G20" s="21"/>
      <c r="H20" s="22"/>
    </row>
    <row r="21" spans="1:8" s="2" customFormat="1" ht="16.899999999999999" customHeight="1">
      <c r="A21" s="21"/>
      <c r="B21" s="22"/>
      <c r="C21" s="87" t="s">
        <v>291</v>
      </c>
      <c r="D21" s="87" t="s">
        <v>292</v>
      </c>
      <c r="E21" s="10" t="s">
        <v>288</v>
      </c>
      <c r="F21" s="88">
        <v>1694.42</v>
      </c>
      <c r="G21" s="21"/>
      <c r="H21" s="22"/>
    </row>
    <row r="22" spans="1:8" s="2" customFormat="1" ht="16.899999999999999" customHeight="1">
      <c r="A22" s="21"/>
      <c r="B22" s="22"/>
      <c r="C22" s="87" t="s">
        <v>296</v>
      </c>
      <c r="D22" s="87" t="s">
        <v>297</v>
      </c>
      <c r="E22" s="10" t="s">
        <v>288</v>
      </c>
      <c r="F22" s="88">
        <v>45.1</v>
      </c>
      <c r="G22" s="21"/>
      <c r="H22" s="22"/>
    </row>
    <row r="23" spans="1:8" s="2" customFormat="1" ht="16.899999999999999" customHeight="1">
      <c r="A23" s="21"/>
      <c r="B23" s="22"/>
      <c r="C23" s="87" t="s">
        <v>318</v>
      </c>
      <c r="D23" s="87" t="s">
        <v>319</v>
      </c>
      <c r="E23" s="10" t="s">
        <v>288</v>
      </c>
      <c r="F23" s="88">
        <v>92.4</v>
      </c>
      <c r="G23" s="21"/>
      <c r="H23" s="22"/>
    </row>
    <row r="24" spans="1:8" s="2" customFormat="1" ht="16.899999999999999" customHeight="1">
      <c r="A24" s="21"/>
      <c r="B24" s="22"/>
      <c r="C24" s="83" t="s">
        <v>84</v>
      </c>
      <c r="D24" s="84" t="s">
        <v>1</v>
      </c>
      <c r="E24" s="85" t="s">
        <v>1</v>
      </c>
      <c r="F24" s="86">
        <v>45.1</v>
      </c>
      <c r="G24" s="21"/>
      <c r="H24" s="22"/>
    </row>
    <row r="25" spans="1:8" s="2" customFormat="1" ht="16.899999999999999" customHeight="1">
      <c r="A25" s="21"/>
      <c r="B25" s="22"/>
      <c r="C25" s="87" t="s">
        <v>84</v>
      </c>
      <c r="D25" s="87" t="s">
        <v>299</v>
      </c>
      <c r="E25" s="10" t="s">
        <v>1</v>
      </c>
      <c r="F25" s="88">
        <v>45.1</v>
      </c>
      <c r="G25" s="21"/>
      <c r="H25" s="22"/>
    </row>
    <row r="26" spans="1:8" s="2" customFormat="1" ht="16.899999999999999" customHeight="1">
      <c r="A26" s="21"/>
      <c r="B26" s="22"/>
      <c r="C26" s="89" t="s">
        <v>345</v>
      </c>
      <c r="D26" s="21"/>
      <c r="E26" s="21"/>
      <c r="F26" s="21"/>
      <c r="G26" s="21"/>
      <c r="H26" s="22"/>
    </row>
    <row r="27" spans="1:8" s="2" customFormat="1" ht="16.899999999999999" customHeight="1">
      <c r="A27" s="21"/>
      <c r="B27" s="22"/>
      <c r="C27" s="87" t="s">
        <v>296</v>
      </c>
      <c r="D27" s="87" t="s">
        <v>297</v>
      </c>
      <c r="E27" s="10" t="s">
        <v>288</v>
      </c>
      <c r="F27" s="88">
        <v>45.1</v>
      </c>
      <c r="G27" s="21"/>
      <c r="H27" s="22"/>
    </row>
    <row r="28" spans="1:8" s="2" customFormat="1" ht="16.899999999999999" customHeight="1">
      <c r="A28" s="21"/>
      <c r="B28" s="22"/>
      <c r="C28" s="87" t="s">
        <v>301</v>
      </c>
      <c r="D28" s="87" t="s">
        <v>302</v>
      </c>
      <c r="E28" s="10" t="s">
        <v>288</v>
      </c>
      <c r="F28" s="88">
        <v>631.4</v>
      </c>
      <c r="G28" s="21"/>
      <c r="H28" s="22"/>
    </row>
    <row r="29" spans="1:8" s="2" customFormat="1" ht="22.5">
      <c r="A29" s="21"/>
      <c r="B29" s="22"/>
      <c r="C29" s="87" t="s">
        <v>310</v>
      </c>
      <c r="D29" s="87" t="s">
        <v>311</v>
      </c>
      <c r="E29" s="10" t="s">
        <v>288</v>
      </c>
      <c r="F29" s="88">
        <v>45.1</v>
      </c>
      <c r="G29" s="21"/>
      <c r="H29" s="22"/>
    </row>
    <row r="30" spans="1:8" s="2" customFormat="1" ht="7.35" customHeight="1">
      <c r="A30" s="21"/>
      <c r="B30" s="35"/>
      <c r="C30" s="36"/>
      <c r="D30" s="36"/>
      <c r="E30" s="36"/>
      <c r="F30" s="36"/>
      <c r="G30" s="36"/>
      <c r="H30" s="22"/>
    </row>
    <row r="31" spans="1:8" s="2" customFormat="1">
      <c r="A31" s="21"/>
      <c r="B31" s="21"/>
      <c r="C31" s="21"/>
      <c r="D31" s="21"/>
      <c r="E31" s="21"/>
      <c r="F31" s="21"/>
      <c r="G31" s="21"/>
      <c r="H31" s="2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Mesto1013 - Oprava chodní...</vt:lpstr>
      <vt:lpstr>Seznam figur</vt:lpstr>
      <vt:lpstr>'Mesto1013 - Oprava chodní...'!Názvy_tisku</vt:lpstr>
      <vt:lpstr>'Rekapitulace stavby'!Názvy_tisku</vt:lpstr>
      <vt:lpstr>'Seznam figur'!Názvy_tisku</vt:lpstr>
      <vt:lpstr>'Mesto1013 - Oprava chodní...'!Oblast_tisku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2021-01-14T12:48:53Z</dcterms:created>
  <dcterms:modified xsi:type="dcterms:W3CDTF">2024-02-19T07:53:45Z</dcterms:modified>
</cp:coreProperties>
</file>